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2\092022\"/>
    </mc:Choice>
  </mc:AlternateContent>
  <xr:revisionPtr revIDLastSave="0" documentId="13_ncr:1_{47CB4C3B-6F7D-4870-8C7C-45C0C2E99BD3}" xr6:coauthVersionLast="36" xr6:coauthVersionMax="36" xr10:uidLastSave="{00000000-0000-0000-0000-000000000000}"/>
  <bookViews>
    <workbookView xWindow="0" yWindow="0" windowWidth="19200" windowHeight="11385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Sheet1!$BJ$5:$BQ$19</definedName>
    <definedName name="_xlnm.Print_Area">Sheet1!$D$4:$BP$33</definedName>
  </definedNames>
  <calcPr calcId="191029"/>
</workbook>
</file>

<file path=xl/calcChain.xml><?xml version="1.0" encoding="utf-8"?>
<calcChain xmlns="http://schemas.openxmlformats.org/spreadsheetml/2006/main">
  <c r="BJ33" i="1" l="1"/>
  <c r="BJ32" i="1"/>
  <c r="BJ31" i="1"/>
  <c r="BJ30" i="1"/>
  <c r="BJ29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0" i="1"/>
  <c r="BJ9" i="1"/>
  <c r="BJ8" i="1"/>
  <c r="BJ11" i="1" l="1"/>
  <c r="E11" i="1"/>
  <c r="F11" i="1" l="1"/>
  <c r="G28" i="1" l="1"/>
  <c r="G11" i="1" l="1"/>
  <c r="H11" i="1" l="1"/>
  <c r="H28" i="1" l="1"/>
  <c r="I28" i="1" l="1"/>
  <c r="BJ28" i="1" s="1"/>
  <c r="I11" i="1" l="1"/>
  <c r="J11" i="1" l="1"/>
  <c r="K11" i="1" l="1"/>
  <c r="L11" i="1" l="1"/>
  <c r="M11" i="1" l="1"/>
  <c r="N28" i="1" l="1"/>
  <c r="O28" i="1"/>
  <c r="P28" i="1"/>
  <c r="Q28" i="1"/>
  <c r="R28" i="1"/>
  <c r="N11" i="1" l="1"/>
  <c r="O11" i="1" l="1"/>
  <c r="P11" i="1" l="1"/>
  <c r="Q21" i="1" l="1"/>
  <c r="Q11" i="1" l="1"/>
  <c r="R11" i="1" l="1"/>
  <c r="T28" i="1" l="1"/>
  <c r="U28" i="1"/>
  <c r="S28" i="1" l="1"/>
  <c r="S11" i="1" l="1"/>
  <c r="T11" i="1" l="1"/>
  <c r="U11" i="1" l="1"/>
  <c r="V28" i="1" l="1"/>
  <c r="V11" i="1" l="1"/>
  <c r="W28" i="1" l="1"/>
  <c r="X28" i="1"/>
  <c r="W11" i="1" l="1"/>
  <c r="X11" i="1" l="1"/>
  <c r="Y28" i="1" l="1"/>
  <c r="Z28" i="1"/>
  <c r="Y21" i="1" l="1"/>
  <c r="Y11" i="1" l="1"/>
  <c r="AA28" i="1" l="1"/>
  <c r="Z11" i="1" l="1"/>
  <c r="AA21" i="1" l="1"/>
  <c r="AA11" i="1" l="1"/>
  <c r="AB28" i="1" l="1"/>
  <c r="AC28" i="1"/>
  <c r="AD28" i="1"/>
  <c r="AB11" i="1" l="1"/>
  <c r="AC11" i="1" l="1"/>
  <c r="AD11" i="1"/>
  <c r="AE28" i="1" l="1"/>
  <c r="AF28" i="1"/>
  <c r="AK28" i="1"/>
  <c r="AJ28" i="1"/>
  <c r="AH28" i="1"/>
  <c r="AI28" i="1"/>
  <c r="AE11" i="1" l="1"/>
  <c r="AF11" i="1" l="1"/>
  <c r="AG28" i="1"/>
  <c r="AG11" i="1"/>
  <c r="AI11" i="1"/>
  <c r="AJ11" i="1"/>
  <c r="AK11" i="1"/>
  <c r="AL11" i="1"/>
  <c r="AN11" i="1"/>
  <c r="AM11" i="1"/>
  <c r="AO11" i="1"/>
  <c r="AP11" i="1"/>
  <c r="AQ28" i="1"/>
  <c r="AR28" i="1"/>
  <c r="AQ11" i="1"/>
  <c r="AS28" i="1"/>
  <c r="AR11" i="1"/>
  <c r="AS21" i="1"/>
  <c r="AS20" i="1"/>
  <c r="AS11" i="1"/>
  <c r="AT27" i="1"/>
  <c r="AT26" i="1"/>
  <c r="AT21" i="1"/>
  <c r="AT20" i="1"/>
  <c r="AT30" i="1"/>
  <c r="AT13" i="1"/>
  <c r="AT12" i="1"/>
  <c r="AT10" i="1"/>
  <c r="AT11" i="1" s="1"/>
  <c r="AT9" i="1"/>
  <c r="AU11" i="1"/>
  <c r="AV11" i="1"/>
  <c r="AW11" i="1"/>
  <c r="AX11" i="1"/>
  <c r="AY31" i="1"/>
  <c r="AY32" i="1"/>
  <c r="AY21" i="1"/>
  <c r="AY20" i="1"/>
  <c r="AY27" i="1"/>
  <c r="AY26" i="1"/>
  <c r="AY11" i="1"/>
  <c r="AZ11" i="1"/>
  <c r="BA31" i="1"/>
  <c r="BA11" i="1"/>
  <c r="BB11" i="1"/>
  <c r="BC11" i="1"/>
  <c r="BD11" i="1"/>
  <c r="BE21" i="1"/>
  <c r="BF11" i="1"/>
  <c r="BE11" i="1"/>
  <c r="BG11" i="1"/>
  <c r="BH11" i="1"/>
  <c r="BI11" i="1"/>
  <c r="BH21" i="1"/>
  <c r="BI27" i="1"/>
  <c r="BI26" i="1"/>
  <c r="BI32" i="1"/>
  <c r="BI31" i="1"/>
  <c r="AY28" i="1" l="1"/>
  <c r="AT28" i="1"/>
</calcChain>
</file>

<file path=xl/sharedStrings.xml><?xml version="1.0" encoding="utf-8"?>
<sst xmlns="http://schemas.openxmlformats.org/spreadsheetml/2006/main" count="184" uniqueCount="88">
  <si>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</si>
  <si>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</si>
  <si>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</si>
  <si>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</si>
  <si>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</si>
  <si>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</si>
  <si>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</si>
  <si>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</si>
  <si>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</si>
  <si>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</si>
  <si>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</si>
  <si>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</si>
  <si>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</si>
  <si>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</si>
  <si>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</si>
  <si>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</si>
  <si>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</si>
  <si>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</si>
  <si>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</si>
  <si>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</si>
  <si>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</si>
  <si>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</si>
  <si>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</si>
  <si>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</si>
  <si>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</si>
  <si>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</si>
  <si>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</si>
  <si>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</si>
  <si>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</si>
  <si>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</si>
  <si>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</si>
  <si>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</si>
  <si>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</si>
  <si>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</si>
  <si>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</si>
  <si>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</si>
  <si>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</si>
  <si>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</si>
  <si>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</si>
  <si>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</si>
  <si>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</si>
  <si>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</si>
  <si>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</si>
  <si>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</si>
  <si>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</si>
  <si>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</si>
  <si>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</si>
  <si>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</si>
  <si>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</si>
  <si>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</si>
  <si>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</si>
  <si>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</si>
  <si>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</si>
  <si>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</si>
  <si>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</si>
  <si>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</si>
  <si>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</si>
  <si>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</si>
  <si>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</si>
  <si>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</si>
  <si>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</si>
  <si>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</si>
  <si>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</si>
  <si>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</si>
  <si>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</si>
  <si>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</si>
  <si>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</si>
  <si>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</si>
  <si>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</si>
  <si>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</si>
  <si>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</si>
  <si>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</si>
  <si>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</si>
  <si>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** المصدر: هيئة الأوراق المالية</t>
  </si>
  <si>
    <t>الاصدارات الأولية من الصكوك الإسلامية (مليون دينار)**</t>
  </si>
  <si>
    <t>الاصدارات الأولية من السندات (مليون دينار)**</t>
  </si>
  <si>
    <t>الاصدارات الأولية من الأسهم (مليون دينار)**</t>
  </si>
  <si>
    <t>Primary Issues of Islamic Sukuk (JD million)**</t>
  </si>
  <si>
    <t>Primary Issues of Bonds (JD million)**</t>
  </si>
  <si>
    <t>Primary Issues of Shares (JD million)**</t>
  </si>
  <si>
    <t xml:space="preserve">* *Source : Jordan Securities Commission </t>
  </si>
  <si>
    <t>2022*</t>
  </si>
  <si>
    <t>-</t>
  </si>
  <si>
    <t>Total Return Index ASETR (point)</t>
  </si>
  <si>
    <t>مؤشر العائد الكلي  ASETR (نقطة)</t>
  </si>
  <si>
    <t>N.A</t>
  </si>
  <si>
    <t>* Cumulative up to September</t>
  </si>
  <si>
    <t>* تراكمي حتى نهاية شهر  أيلول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</si>
</sst>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  <numFmt numFmtId="179" formatCode="0.000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3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67" fontId="5" fillId="3" borderId="1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readingOrder="2"/>
    </xf>
    <xf numFmtId="178" fontId="5" fillId="0" borderId="0" xfId="0" applyNumberFormat="1" applyFont="1" applyFill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/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BT1467"/>
  <sheetViews>
    <sheetView tabSelected="1" topLeftCell="B1" zoomScale="60" zoomScaleNormal="60" workbookViewId="0">
      <pane xSplit="3" ySplit="7" topLeftCell="E8" activePane="bottomRight" state="frozen"/>
      <selection activeCell="C1" sqref="C1"/>
      <selection pane="topRight" activeCell="D1" sqref="D1"/>
      <selection pane="bottomLeft" activeCell="C8" sqref="C8"/>
      <selection pane="bottomRight" activeCell="E38" sqref="E38"/>
    </sheetView>
  </sheetViews>
  <sheetFormatPr defaultColWidth="9.140625" defaultRowHeight="23.25" x14ac:dyDescent="0.5"/>
  <cols>
    <col min="1" max="1" width="17" style="2" customWidth="1"/>
    <col min="2" max="2" width="20" style="2" bestFit="1" customWidth="1"/>
    <col min="3" max="3" width="18.7109375" style="2" bestFit="1" customWidth="1"/>
    <col min="4" max="4" width="57" style="82" bestFit="1" customWidth="1"/>
    <col min="5" max="5" width="24.42578125" style="82" customWidth="1"/>
    <col min="6" max="6" width="21" style="82" customWidth="1"/>
    <col min="7" max="7" width="20.42578125" style="82" customWidth="1"/>
    <col min="8" max="8" width="19.140625" style="82" customWidth="1"/>
    <col min="9" max="9" width="18" style="82" customWidth="1"/>
    <col min="10" max="10" width="20.85546875" style="82" hidden="1" customWidth="1"/>
    <col min="11" max="11" width="19" style="82" hidden="1" customWidth="1"/>
    <col min="12" max="12" width="18.5703125" style="82" hidden="1" customWidth="1"/>
    <col min="13" max="13" width="18.140625" style="82" hidden="1" customWidth="1"/>
    <col min="14" max="14" width="23.7109375" style="82" hidden="1" customWidth="1"/>
    <col min="15" max="18" width="21.5703125" style="82" hidden="1" customWidth="1"/>
    <col min="19" max="20" width="21.28515625" style="82" hidden="1" customWidth="1"/>
    <col min="21" max="21" width="25.7109375" style="82" hidden="1" customWidth="1"/>
    <col min="22" max="24" width="23.7109375" style="82" hidden="1" customWidth="1"/>
    <col min="25" max="25" width="23.28515625" style="82" hidden="1" customWidth="1"/>
    <col min="26" max="26" width="23.140625" style="82" hidden="1" customWidth="1"/>
    <col min="27" max="28" width="21.28515625" style="82" hidden="1" customWidth="1"/>
    <col min="29" max="37" width="20.7109375" style="82" hidden="1" customWidth="1"/>
    <col min="38" max="38" width="28.85546875" style="82" hidden="1" customWidth="1"/>
    <col min="39" max="40" width="27.28515625" style="82" hidden="1" customWidth="1"/>
    <col min="41" max="46" width="26.85546875" style="82" hidden="1" customWidth="1"/>
    <col min="47" max="47" width="27.28515625" style="82" hidden="1" customWidth="1"/>
    <col min="48" max="49" width="27.140625" style="82" hidden="1" customWidth="1"/>
    <col min="50" max="50" width="28.42578125" style="82" hidden="1" customWidth="1"/>
    <col min="51" max="51" width="26.7109375" style="82" hidden="1" customWidth="1"/>
    <col min="52" max="52" width="25.5703125" style="82" hidden="1" customWidth="1"/>
    <col min="53" max="54" width="23.140625" style="82" hidden="1" customWidth="1"/>
    <col min="55" max="55" width="19.140625" style="82" hidden="1" customWidth="1"/>
    <col min="56" max="56" width="19.5703125" style="82" hidden="1" customWidth="1"/>
    <col min="57" max="57" width="19.42578125" style="82" hidden="1" customWidth="1"/>
    <col min="58" max="58" width="19.85546875" style="82" hidden="1" customWidth="1"/>
    <col min="59" max="59" width="19.7109375" style="82" hidden="1" customWidth="1"/>
    <col min="60" max="60" width="17.5703125" style="82" hidden="1" customWidth="1"/>
    <col min="61" max="61" width="17.28515625" style="82" hidden="1" customWidth="1"/>
    <col min="62" max="65" width="17.28515625" style="82" customWidth="1"/>
    <col min="66" max="66" width="15.5703125" style="82" customWidth="1"/>
    <col min="67" max="67" width="15.42578125" style="82" customWidth="1"/>
    <col min="68" max="68" width="15" style="82" customWidth="1"/>
    <col min="69" max="69" width="64" style="2" customWidth="1"/>
    <col min="70" max="70" width="10" style="2" bestFit="1" customWidth="1"/>
    <col min="71" max="71" width="20.140625" style="2" bestFit="1" customWidth="1"/>
    <col min="72" max="16384" width="9.140625" style="2"/>
  </cols>
  <sheetData>
    <row r="2" spans="1:71" ht="24" customHeight="1" x14ac:dyDescent="0.5">
      <c r="A2" s="1"/>
      <c r="B2" s="1"/>
      <c r="C2" s="1"/>
      <c r="D2" s="125" t="s">
        <v>69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</row>
    <row r="3" spans="1:71" ht="24.75" customHeight="1" x14ac:dyDescent="0.5">
      <c r="A3" s="3"/>
      <c r="B3" s="3"/>
      <c r="C3" s="3"/>
      <c r="D3" s="125" t="s">
        <v>70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</row>
    <row r="4" spans="1:71" ht="26.25" customHeight="1" x14ac:dyDescent="0.5">
      <c r="A4" s="4"/>
      <c r="B4" s="4"/>
      <c r="C4" s="4"/>
      <c r="D4" s="5"/>
      <c r="E4" s="113"/>
      <c r="F4" s="113"/>
      <c r="G4" s="113"/>
      <c r="H4" s="113"/>
      <c r="I4" s="113"/>
      <c r="J4" s="113"/>
      <c r="K4" s="113"/>
      <c r="L4" s="113"/>
      <c r="M4" s="1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</row>
    <row r="5" spans="1:71" ht="19.149999999999999" customHeight="1" x14ac:dyDescent="0.5">
      <c r="D5" s="7"/>
      <c r="E5" s="133">
        <v>2022</v>
      </c>
      <c r="F5" s="134"/>
      <c r="G5" s="134"/>
      <c r="H5" s="134"/>
      <c r="I5" s="134"/>
      <c r="J5" s="134"/>
      <c r="K5" s="96"/>
      <c r="L5" s="96"/>
      <c r="M5" s="8"/>
      <c r="N5" s="132">
        <v>2021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>
        <v>2020</v>
      </c>
      <c r="AA5" s="131"/>
      <c r="AB5" s="131"/>
      <c r="AC5" s="131"/>
      <c r="AD5" s="96"/>
      <c r="AE5" s="96"/>
      <c r="AF5" s="96"/>
      <c r="AG5" s="96"/>
      <c r="AH5" s="96"/>
      <c r="AI5" s="96"/>
      <c r="AJ5" s="96"/>
      <c r="AK5" s="8"/>
      <c r="AL5" s="130">
        <v>2019</v>
      </c>
      <c r="AM5" s="131"/>
      <c r="AN5" s="131"/>
      <c r="AO5" s="131"/>
      <c r="AP5" s="131"/>
      <c r="AQ5" s="131"/>
      <c r="AR5" s="132"/>
      <c r="AS5" s="8"/>
      <c r="AT5" s="9"/>
      <c r="AU5" s="10"/>
      <c r="AV5" s="11"/>
      <c r="AW5" s="12"/>
      <c r="AX5" s="129">
        <v>2018</v>
      </c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06"/>
      <c r="BK5" s="97"/>
      <c r="BL5" s="100"/>
      <c r="BM5" s="13"/>
      <c r="BN5" s="14"/>
      <c r="BO5" s="126">
        <v>2017</v>
      </c>
      <c r="BP5" s="126">
        <v>2016</v>
      </c>
      <c r="BQ5" s="16"/>
    </row>
    <row r="6" spans="1:71" s="1" customFormat="1" ht="20.45" customHeight="1" x14ac:dyDescent="0.2">
      <c r="D6" s="17"/>
      <c r="E6" s="123" t="s">
        <v>52</v>
      </c>
      <c r="F6" s="123" t="s">
        <v>49</v>
      </c>
      <c r="G6" s="123" t="s">
        <v>47</v>
      </c>
      <c r="H6" s="123" t="s">
        <v>45</v>
      </c>
      <c r="I6" s="123" t="s">
        <v>61</v>
      </c>
      <c r="J6" s="123" t="s">
        <v>41</v>
      </c>
      <c r="K6" s="116" t="s">
        <v>40</v>
      </c>
      <c r="L6" s="116" t="s">
        <v>38</v>
      </c>
      <c r="M6" s="116" t="s">
        <v>64</v>
      </c>
      <c r="N6" s="18" t="s">
        <v>57</v>
      </c>
      <c r="O6" s="18" t="s">
        <v>55</v>
      </c>
      <c r="P6" s="18" t="s">
        <v>54</v>
      </c>
      <c r="Q6" s="18" t="s">
        <v>52</v>
      </c>
      <c r="R6" s="18" t="s">
        <v>49</v>
      </c>
      <c r="S6" s="18" t="s">
        <v>47</v>
      </c>
      <c r="T6" s="18" t="s">
        <v>45</v>
      </c>
      <c r="U6" s="18" t="s">
        <v>43</v>
      </c>
      <c r="V6" s="18" t="s">
        <v>41</v>
      </c>
      <c r="W6" s="18" t="s">
        <v>40</v>
      </c>
      <c r="X6" s="18" t="s">
        <v>38</v>
      </c>
      <c r="Y6" s="18" t="s">
        <v>64</v>
      </c>
      <c r="Z6" s="91" t="s">
        <v>57</v>
      </c>
      <c r="AA6" s="91" t="s">
        <v>55</v>
      </c>
      <c r="AB6" s="91" t="s">
        <v>54</v>
      </c>
      <c r="AC6" s="90" t="s">
        <v>52</v>
      </c>
      <c r="AD6" s="91" t="s">
        <v>49</v>
      </c>
      <c r="AE6" s="10" t="s">
        <v>47</v>
      </c>
      <c r="AF6" s="10" t="s">
        <v>45</v>
      </c>
      <c r="AG6" s="10" t="s">
        <v>43</v>
      </c>
      <c r="AH6" s="10" t="s">
        <v>41</v>
      </c>
      <c r="AI6" s="10" t="s">
        <v>40</v>
      </c>
      <c r="AJ6" s="10" t="s">
        <v>38</v>
      </c>
      <c r="AK6" s="15" t="s">
        <v>64</v>
      </c>
      <c r="AL6" s="18" t="s">
        <v>57</v>
      </c>
      <c r="AM6" s="19" t="s">
        <v>55</v>
      </c>
      <c r="AN6" s="18" t="s">
        <v>62</v>
      </c>
      <c r="AO6" s="18" t="s">
        <v>52</v>
      </c>
      <c r="AP6" s="18" t="s">
        <v>49</v>
      </c>
      <c r="AQ6" s="18" t="s">
        <v>47</v>
      </c>
      <c r="AR6" s="18" t="s">
        <v>45</v>
      </c>
      <c r="AS6" s="18" t="s">
        <v>61</v>
      </c>
      <c r="AT6" s="18" t="s">
        <v>41</v>
      </c>
      <c r="AU6" s="18" t="s">
        <v>40</v>
      </c>
      <c r="AV6" s="18" t="s">
        <v>38</v>
      </c>
      <c r="AW6" s="18" t="s">
        <v>36</v>
      </c>
      <c r="AX6" s="10" t="s">
        <v>57</v>
      </c>
      <c r="AY6" s="10" t="s">
        <v>55</v>
      </c>
      <c r="AZ6" s="10" t="s">
        <v>54</v>
      </c>
      <c r="BA6" s="10" t="s">
        <v>52</v>
      </c>
      <c r="BB6" s="10" t="s">
        <v>49</v>
      </c>
      <c r="BC6" s="10" t="s">
        <v>47</v>
      </c>
      <c r="BD6" s="10" t="s">
        <v>45</v>
      </c>
      <c r="BE6" s="10" t="s">
        <v>43</v>
      </c>
      <c r="BF6" s="10" t="s">
        <v>41</v>
      </c>
      <c r="BG6" s="10" t="s">
        <v>40</v>
      </c>
      <c r="BH6" s="10" t="s">
        <v>38</v>
      </c>
      <c r="BI6" s="13" t="s">
        <v>36</v>
      </c>
      <c r="BJ6" s="107" t="s">
        <v>81</v>
      </c>
      <c r="BK6" s="98">
        <v>2021</v>
      </c>
      <c r="BL6" s="101">
        <v>2020</v>
      </c>
      <c r="BM6" s="19">
        <v>2019</v>
      </c>
      <c r="BN6" s="19">
        <v>2018</v>
      </c>
      <c r="BO6" s="127"/>
      <c r="BP6" s="127"/>
      <c r="BQ6" s="20"/>
      <c r="BS6" s="21"/>
    </row>
    <row r="7" spans="1:71" s="1" customFormat="1" ht="18.75" customHeight="1" x14ac:dyDescent="0.2">
      <c r="D7" s="22"/>
      <c r="E7" s="124" t="s">
        <v>51</v>
      </c>
      <c r="F7" s="124" t="s">
        <v>50</v>
      </c>
      <c r="G7" s="124" t="s">
        <v>48</v>
      </c>
      <c r="H7" s="124" t="s">
        <v>46</v>
      </c>
      <c r="I7" s="124" t="s">
        <v>44</v>
      </c>
      <c r="J7" s="124" t="s">
        <v>42</v>
      </c>
      <c r="K7" s="112" t="s">
        <v>39</v>
      </c>
      <c r="L7" s="112" t="s">
        <v>37</v>
      </c>
      <c r="M7" s="112" t="s">
        <v>35</v>
      </c>
      <c r="N7" s="23" t="s">
        <v>58</v>
      </c>
      <c r="O7" s="23" t="s">
        <v>56</v>
      </c>
      <c r="P7" s="23" t="s">
        <v>53</v>
      </c>
      <c r="Q7" s="23" t="s">
        <v>51</v>
      </c>
      <c r="R7" s="23" t="s">
        <v>50</v>
      </c>
      <c r="S7" s="23" t="s">
        <v>48</v>
      </c>
      <c r="T7" s="23" t="s">
        <v>46</v>
      </c>
      <c r="U7" s="23" t="s">
        <v>44</v>
      </c>
      <c r="V7" s="23" t="s">
        <v>42</v>
      </c>
      <c r="W7" s="23" t="s">
        <v>39</v>
      </c>
      <c r="X7" s="23" t="s">
        <v>37</v>
      </c>
      <c r="Y7" s="23" t="s">
        <v>35</v>
      </c>
      <c r="Z7" s="23" t="s">
        <v>58</v>
      </c>
      <c r="AA7" s="23" t="s">
        <v>56</v>
      </c>
      <c r="AB7" s="23" t="s">
        <v>53</v>
      </c>
      <c r="AC7" s="23" t="s">
        <v>51</v>
      </c>
      <c r="AD7" s="23" t="s">
        <v>50</v>
      </c>
      <c r="AE7" s="23" t="s">
        <v>48</v>
      </c>
      <c r="AF7" s="23" t="s">
        <v>46</v>
      </c>
      <c r="AG7" s="23" t="s">
        <v>44</v>
      </c>
      <c r="AH7" s="23" t="s">
        <v>42</v>
      </c>
      <c r="AI7" s="23" t="s">
        <v>39</v>
      </c>
      <c r="AJ7" s="23" t="s">
        <v>37</v>
      </c>
      <c r="AK7" s="23" t="s">
        <v>35</v>
      </c>
      <c r="AL7" s="23" t="s">
        <v>58</v>
      </c>
      <c r="AM7" s="24" t="s">
        <v>56</v>
      </c>
      <c r="AN7" s="23" t="s">
        <v>53</v>
      </c>
      <c r="AO7" s="23" t="s">
        <v>51</v>
      </c>
      <c r="AP7" s="23" t="s">
        <v>50</v>
      </c>
      <c r="AQ7" s="23" t="s">
        <v>48</v>
      </c>
      <c r="AR7" s="23" t="s">
        <v>46</v>
      </c>
      <c r="AS7" s="23" t="s">
        <v>44</v>
      </c>
      <c r="AT7" s="23" t="s">
        <v>42</v>
      </c>
      <c r="AU7" s="23" t="s">
        <v>39</v>
      </c>
      <c r="AV7" s="23" t="s">
        <v>37</v>
      </c>
      <c r="AW7" s="23" t="s">
        <v>35</v>
      </c>
      <c r="AX7" s="23" t="s">
        <v>58</v>
      </c>
      <c r="AY7" s="23" t="s">
        <v>56</v>
      </c>
      <c r="AZ7" s="23" t="s">
        <v>53</v>
      </c>
      <c r="BA7" s="23" t="s">
        <v>51</v>
      </c>
      <c r="BB7" s="23" t="s">
        <v>50</v>
      </c>
      <c r="BC7" s="23" t="s">
        <v>48</v>
      </c>
      <c r="BD7" s="23" t="s">
        <v>46</v>
      </c>
      <c r="BE7" s="23" t="s">
        <v>44</v>
      </c>
      <c r="BF7" s="23" t="s">
        <v>42</v>
      </c>
      <c r="BG7" s="23" t="s">
        <v>39</v>
      </c>
      <c r="BH7" s="23" t="s">
        <v>37</v>
      </c>
      <c r="BI7" s="24" t="s">
        <v>35</v>
      </c>
      <c r="BJ7" s="108"/>
      <c r="BK7" s="99"/>
      <c r="BL7" s="102"/>
      <c r="BM7" s="24"/>
      <c r="BN7" s="24"/>
      <c r="BO7" s="128"/>
      <c r="BP7" s="128"/>
      <c r="BQ7" s="25"/>
      <c r="BS7" s="21"/>
    </row>
    <row r="8" spans="1:71" s="1" customFormat="1" ht="33.75" customHeight="1" x14ac:dyDescent="0.2">
      <c r="B8" s="117"/>
      <c r="C8" s="118"/>
      <c r="D8" s="26" t="s">
        <v>17</v>
      </c>
      <c r="E8" s="120">
        <v>170</v>
      </c>
      <c r="F8" s="120">
        <v>168</v>
      </c>
      <c r="G8" s="120">
        <v>168</v>
      </c>
      <c r="H8" s="27">
        <v>168</v>
      </c>
      <c r="I8" s="27">
        <v>168</v>
      </c>
      <c r="J8" s="27">
        <v>169</v>
      </c>
      <c r="K8" s="27">
        <v>171</v>
      </c>
      <c r="L8" s="27">
        <v>171</v>
      </c>
      <c r="M8" s="27">
        <v>171</v>
      </c>
      <c r="N8" s="27">
        <v>172</v>
      </c>
      <c r="O8" s="27">
        <v>173</v>
      </c>
      <c r="P8" s="27">
        <v>173</v>
      </c>
      <c r="Q8" s="27">
        <v>174</v>
      </c>
      <c r="R8" s="27">
        <v>174</v>
      </c>
      <c r="S8" s="27">
        <v>173</v>
      </c>
      <c r="T8" s="27">
        <v>173</v>
      </c>
      <c r="U8" s="27">
        <v>174</v>
      </c>
      <c r="V8" s="27">
        <v>174</v>
      </c>
      <c r="W8" s="27">
        <v>179</v>
      </c>
      <c r="X8" s="27">
        <v>179</v>
      </c>
      <c r="Y8" s="27">
        <v>179</v>
      </c>
      <c r="Z8" s="27">
        <v>179</v>
      </c>
      <c r="AA8" s="27">
        <v>179</v>
      </c>
      <c r="AB8" s="27">
        <v>180</v>
      </c>
      <c r="AC8" s="27">
        <v>180</v>
      </c>
      <c r="AD8" s="27">
        <v>180</v>
      </c>
      <c r="AE8" s="27">
        <v>181</v>
      </c>
      <c r="AF8" s="27">
        <v>181</v>
      </c>
      <c r="AG8" s="27">
        <v>187</v>
      </c>
      <c r="AH8" s="27">
        <v>188</v>
      </c>
      <c r="AI8" s="27">
        <v>188</v>
      </c>
      <c r="AJ8" s="27">
        <v>190</v>
      </c>
      <c r="AK8" s="27">
        <v>190</v>
      </c>
      <c r="AL8" s="27">
        <v>191</v>
      </c>
      <c r="AM8" s="27">
        <v>191</v>
      </c>
      <c r="AN8" s="27">
        <v>192</v>
      </c>
      <c r="AO8" s="27">
        <v>191</v>
      </c>
      <c r="AP8" s="27">
        <v>191</v>
      </c>
      <c r="AQ8" s="27">
        <v>192</v>
      </c>
      <c r="AR8" s="27">
        <v>192</v>
      </c>
      <c r="AS8" s="27">
        <v>192</v>
      </c>
      <c r="AT8" s="27">
        <v>192</v>
      </c>
      <c r="AU8" s="27">
        <v>193</v>
      </c>
      <c r="AV8" s="27">
        <v>194</v>
      </c>
      <c r="AW8" s="27">
        <v>195</v>
      </c>
      <c r="AX8" s="27">
        <v>195</v>
      </c>
      <c r="AY8" s="27">
        <v>196</v>
      </c>
      <c r="AZ8" s="27">
        <v>195</v>
      </c>
      <c r="BA8" s="27">
        <v>195</v>
      </c>
      <c r="BB8" s="27">
        <v>195</v>
      </c>
      <c r="BC8" s="27">
        <v>195</v>
      </c>
      <c r="BD8" s="27">
        <v>194</v>
      </c>
      <c r="BE8" s="27">
        <v>194</v>
      </c>
      <c r="BF8" s="27">
        <v>194</v>
      </c>
      <c r="BG8" s="27">
        <v>194</v>
      </c>
      <c r="BH8" s="27">
        <v>194</v>
      </c>
      <c r="BI8" s="27">
        <v>194</v>
      </c>
      <c r="BJ8" s="28">
        <f>E8</f>
        <v>170</v>
      </c>
      <c r="BK8" s="29">
        <v>172</v>
      </c>
      <c r="BL8" s="29">
        <v>179</v>
      </c>
      <c r="BM8" s="29">
        <v>191</v>
      </c>
      <c r="BN8" s="29">
        <v>195</v>
      </c>
      <c r="BO8" s="29">
        <v>194</v>
      </c>
      <c r="BP8" s="30">
        <v>224</v>
      </c>
      <c r="BQ8" s="31" t="s">
        <v>18</v>
      </c>
    </row>
    <row r="9" spans="1:71" s="1" customFormat="1" ht="29.25" customHeight="1" x14ac:dyDescent="0.2">
      <c r="B9" s="117"/>
      <c r="C9" s="118"/>
      <c r="D9" s="26" t="s">
        <v>0</v>
      </c>
      <c r="E9" s="33">
        <v>18262.67943344</v>
      </c>
      <c r="F9" s="33">
        <v>18819.693495219999</v>
      </c>
      <c r="G9" s="33">
        <v>19108.34687107</v>
      </c>
      <c r="H9" s="33">
        <v>18442.841552829999</v>
      </c>
      <c r="I9" s="33">
        <v>18660.931975430001</v>
      </c>
      <c r="J9" s="33">
        <v>17834.276475279999</v>
      </c>
      <c r="K9" s="33">
        <v>16504.54572274</v>
      </c>
      <c r="L9" s="33">
        <v>15588.151612410002</v>
      </c>
      <c r="M9" s="33">
        <v>15627.158082529999</v>
      </c>
      <c r="N9" s="33">
        <v>15495.675682069999</v>
      </c>
      <c r="O9" s="33">
        <v>15158.130975899998</v>
      </c>
      <c r="P9" s="33">
        <v>15589.102581140001</v>
      </c>
      <c r="Q9" s="33">
        <v>15429.58649587</v>
      </c>
      <c r="R9" s="33">
        <v>15550.641272610001</v>
      </c>
      <c r="S9" s="33">
        <v>15917.016622379999</v>
      </c>
      <c r="T9" s="33">
        <v>15984.672181899999</v>
      </c>
      <c r="U9" s="33">
        <v>16087.742443659999</v>
      </c>
      <c r="V9" s="33">
        <v>13735.291395709997</v>
      </c>
      <c r="W9" s="33">
        <v>13749.5925472</v>
      </c>
      <c r="X9" s="33">
        <v>13598.810623110001</v>
      </c>
      <c r="Y9" s="33">
        <v>13351.4337015</v>
      </c>
      <c r="Z9" s="33">
        <v>12907.80831696</v>
      </c>
      <c r="AA9" s="33">
        <v>12372.414570319999</v>
      </c>
      <c r="AB9" s="33">
        <v>12240.915746840001</v>
      </c>
      <c r="AC9" s="33">
        <v>12412.607332459998</v>
      </c>
      <c r="AD9" s="33">
        <v>12224.866208349998</v>
      </c>
      <c r="AE9" s="33">
        <v>12329.753389720001</v>
      </c>
      <c r="AF9" s="33">
        <v>12498.341689060002</v>
      </c>
      <c r="AG9" s="33">
        <v>12858.289137850001</v>
      </c>
      <c r="AH9" s="33">
        <v>13137.589112980002</v>
      </c>
      <c r="AI9" s="33">
        <v>13137.589112980002</v>
      </c>
      <c r="AJ9" s="33">
        <v>14621.267282770001</v>
      </c>
      <c r="AK9" s="33">
        <v>15169.852814709999</v>
      </c>
      <c r="AL9" s="33">
        <v>14914.795134700002</v>
      </c>
      <c r="AM9" s="33">
        <v>14771.348283399999</v>
      </c>
      <c r="AN9" s="33">
        <v>14737.601701629999</v>
      </c>
      <c r="AO9" s="33">
        <v>14998.478650809999</v>
      </c>
      <c r="AP9" s="33">
        <v>15030.870041349999</v>
      </c>
      <c r="AQ9" s="33">
        <v>15432.065502199999</v>
      </c>
      <c r="AR9" s="33">
        <v>15450.76886025</v>
      </c>
      <c r="AS9" s="33">
        <v>14934.002977549997</v>
      </c>
      <c r="AT9" s="33">
        <f>14950654423.59/1000000</f>
        <v>14950.65442359</v>
      </c>
      <c r="AU9" s="33">
        <v>15809.91523611</v>
      </c>
      <c r="AV9" s="33">
        <v>16543.660287450002</v>
      </c>
      <c r="AW9" s="33">
        <v>16379.057402</v>
      </c>
      <c r="AX9" s="34">
        <v>16122.694185949998</v>
      </c>
      <c r="AY9" s="35">
        <v>15751.106436510001</v>
      </c>
      <c r="AZ9" s="35">
        <v>16328.21398966</v>
      </c>
      <c r="BA9" s="35">
        <v>16536.324954290001</v>
      </c>
      <c r="BB9" s="35">
        <v>16595.766468409998</v>
      </c>
      <c r="BC9" s="35">
        <v>16815.073847150001</v>
      </c>
      <c r="BD9" s="35">
        <v>17195.865744540002</v>
      </c>
      <c r="BE9" s="35">
        <v>17475.605556630002</v>
      </c>
      <c r="BF9" s="35">
        <v>18369.15251</v>
      </c>
      <c r="BG9" s="35">
        <v>18050.493377480005</v>
      </c>
      <c r="BH9" s="35">
        <v>17942.412441959998</v>
      </c>
      <c r="BI9" s="35">
        <v>17354.544342329998</v>
      </c>
      <c r="BJ9" s="36">
        <f>E9</f>
        <v>18262.67943344</v>
      </c>
      <c r="BK9" s="33">
        <v>15495.675682069999</v>
      </c>
      <c r="BL9" s="33">
        <v>12907.80831696</v>
      </c>
      <c r="BM9" s="33">
        <v>14914.795134700002</v>
      </c>
      <c r="BN9" s="33">
        <v>16122.694185949998</v>
      </c>
      <c r="BO9" s="33">
        <v>16962.550801720001</v>
      </c>
      <c r="BP9" s="37">
        <v>17339.38485128</v>
      </c>
      <c r="BQ9" s="31" t="s">
        <v>68</v>
      </c>
      <c r="BR9" s="38"/>
      <c r="BS9" s="21"/>
    </row>
    <row r="10" spans="1:71" s="1" customFormat="1" ht="29.25" customHeight="1" x14ac:dyDescent="0.2">
      <c r="A10" s="4"/>
      <c r="B10" s="117"/>
      <c r="C10" s="118"/>
      <c r="D10" s="39" t="s">
        <v>9</v>
      </c>
      <c r="E10" s="41">
        <v>121.785135</v>
      </c>
      <c r="F10" s="41">
        <v>294.567024</v>
      </c>
      <c r="G10" s="41">
        <v>181.357269</v>
      </c>
      <c r="H10" s="41">
        <v>228.20947799999999</v>
      </c>
      <c r="I10" s="41">
        <v>178.724977</v>
      </c>
      <c r="J10" s="41">
        <v>176.49816200000001</v>
      </c>
      <c r="K10" s="41">
        <v>160.52736300000001</v>
      </c>
      <c r="L10" s="41">
        <v>114.83541099999999</v>
      </c>
      <c r="M10" s="41">
        <v>111.585267</v>
      </c>
      <c r="N10" s="41">
        <v>158.64440500000001</v>
      </c>
      <c r="O10" s="41">
        <v>133.84218200000001</v>
      </c>
      <c r="P10" s="41">
        <v>122.657506</v>
      </c>
      <c r="Q10" s="41">
        <v>157.38117199999999</v>
      </c>
      <c r="R10" s="41">
        <v>137.653379</v>
      </c>
      <c r="S10" s="41">
        <v>124.32765000000001</v>
      </c>
      <c r="T10" s="41">
        <v>260.93291900000003</v>
      </c>
      <c r="U10" s="41">
        <v>209.741759</v>
      </c>
      <c r="V10" s="41">
        <v>132.84209899999999</v>
      </c>
      <c r="W10" s="41">
        <v>177.078598</v>
      </c>
      <c r="X10" s="41">
        <v>136.40537</v>
      </c>
      <c r="Y10" s="41">
        <v>212.089508</v>
      </c>
      <c r="Z10" s="41">
        <v>181.20235600000001</v>
      </c>
      <c r="AA10" s="41">
        <v>77.529624999999996</v>
      </c>
      <c r="AB10" s="41">
        <v>79.031801999999999</v>
      </c>
      <c r="AC10" s="41">
        <v>100.674454</v>
      </c>
      <c r="AD10" s="41">
        <v>93.279300000000006</v>
      </c>
      <c r="AE10" s="41">
        <v>101.49784200000001</v>
      </c>
      <c r="AF10" s="41">
        <v>99.976843000000002</v>
      </c>
      <c r="AG10" s="41">
        <v>31.267257000000001</v>
      </c>
      <c r="AH10" s="41">
        <v>0</v>
      </c>
      <c r="AI10" s="40">
        <v>57.044823999999998</v>
      </c>
      <c r="AJ10" s="40">
        <v>122.290531</v>
      </c>
      <c r="AK10" s="40">
        <v>105.02985700000001</v>
      </c>
      <c r="AL10" s="40">
        <v>158.46643499999999</v>
      </c>
      <c r="AM10" s="40">
        <v>89.913499000000002</v>
      </c>
      <c r="AN10" s="40">
        <v>259.26634200000001</v>
      </c>
      <c r="AO10" s="40">
        <v>151.99684199999999</v>
      </c>
      <c r="AP10" s="40">
        <v>107.98514400000001</v>
      </c>
      <c r="AQ10" s="40">
        <v>149.74352200000001</v>
      </c>
      <c r="AR10" s="40">
        <v>97.180875</v>
      </c>
      <c r="AS10" s="40">
        <v>82.758290000000002</v>
      </c>
      <c r="AT10" s="40">
        <f>134078961/1000000</f>
        <v>134.07896099999999</v>
      </c>
      <c r="AU10" s="40">
        <v>165.949048</v>
      </c>
      <c r="AV10" s="40">
        <v>97.204165000000003</v>
      </c>
      <c r="AW10" s="40">
        <v>90.894369999999995</v>
      </c>
      <c r="AX10" s="40">
        <v>592.07911999999999</v>
      </c>
      <c r="AY10" s="41">
        <v>100.97684</v>
      </c>
      <c r="AZ10" s="41">
        <v>464.008847</v>
      </c>
      <c r="BA10" s="41">
        <v>84.036280000000005</v>
      </c>
      <c r="BB10" s="41">
        <v>191.61932200000001</v>
      </c>
      <c r="BC10" s="41">
        <v>105.518398</v>
      </c>
      <c r="BD10" s="41">
        <v>74.870296999999994</v>
      </c>
      <c r="BE10" s="41">
        <v>207.481753</v>
      </c>
      <c r="BF10" s="41">
        <v>114.12441</v>
      </c>
      <c r="BG10" s="41">
        <v>131.66834299999999</v>
      </c>
      <c r="BH10" s="41">
        <v>138.91937799999999</v>
      </c>
      <c r="BI10" s="41">
        <v>114.022994</v>
      </c>
      <c r="BJ10" s="36">
        <f>SUM(E10:M10)</f>
        <v>1568.0900859999999</v>
      </c>
      <c r="BK10" s="33">
        <v>1963.5965470000001</v>
      </c>
      <c r="BL10" s="33">
        <v>1048.824691</v>
      </c>
      <c r="BM10" s="33">
        <v>1585.4374929999999</v>
      </c>
      <c r="BN10" s="33">
        <v>2319.3259819999998</v>
      </c>
      <c r="BO10" s="33">
        <v>2926.215205</v>
      </c>
      <c r="BP10" s="37">
        <v>2329.4661329999999</v>
      </c>
      <c r="BQ10" s="39" t="s">
        <v>67</v>
      </c>
      <c r="BR10" s="38"/>
      <c r="BS10" s="38"/>
    </row>
    <row r="11" spans="1:71" s="1" customFormat="1" ht="29.25" customHeight="1" x14ac:dyDescent="0.2">
      <c r="A11" s="4"/>
      <c r="B11" s="117"/>
      <c r="C11" s="118"/>
      <c r="D11" s="39" t="s">
        <v>10</v>
      </c>
      <c r="E11" s="43">
        <f>+E10/E14</f>
        <v>5.7992921428571425</v>
      </c>
      <c r="F11" s="43">
        <f t="shared" ref="F11:K11" si="0">+F10/F14</f>
        <v>12.807261913043478</v>
      </c>
      <c r="G11" s="43">
        <f t="shared" si="0"/>
        <v>10.075403833333333</v>
      </c>
      <c r="H11" s="43">
        <f t="shared" si="0"/>
        <v>10.37315809090909</v>
      </c>
      <c r="I11" s="43">
        <f t="shared" si="0"/>
        <v>10.51323394117647</v>
      </c>
      <c r="J11" s="43">
        <f t="shared" si="0"/>
        <v>8.8249081</v>
      </c>
      <c r="K11" s="43">
        <f t="shared" si="0"/>
        <v>7.2966983181818188</v>
      </c>
      <c r="L11" s="43">
        <f t="shared" ref="L11:M11" si="1">+L10/L14</f>
        <v>5.74177055</v>
      </c>
      <c r="M11" s="43">
        <f t="shared" si="1"/>
        <v>5.3135841428571426</v>
      </c>
      <c r="N11" s="43">
        <f t="shared" ref="N11:P11" si="2">+N10/N14</f>
        <v>7.2111093181818182</v>
      </c>
      <c r="O11" s="43">
        <f t="shared" si="2"/>
        <v>6.3734372380952387</v>
      </c>
      <c r="P11" s="43">
        <f t="shared" si="2"/>
        <v>6.1328753000000003</v>
      </c>
      <c r="Q11" s="43">
        <f t="shared" ref="Q11:U11" si="3">+Q10/Q14</f>
        <v>7.1536896363636364</v>
      </c>
      <c r="R11" s="43">
        <f t="shared" si="3"/>
        <v>6.2569717727272725</v>
      </c>
      <c r="S11" s="43">
        <f t="shared" si="3"/>
        <v>7.3133911764705886</v>
      </c>
      <c r="T11" s="43">
        <f t="shared" si="3"/>
        <v>11.860587227272729</v>
      </c>
      <c r="U11" s="43">
        <f t="shared" si="3"/>
        <v>11.652319944444445</v>
      </c>
      <c r="V11" s="43">
        <f>V10/V14</f>
        <v>6.6421049499999993</v>
      </c>
      <c r="W11" s="43">
        <f>W10/W14</f>
        <v>7.6990694782608697</v>
      </c>
      <c r="X11" s="43">
        <f>X10/X14</f>
        <v>7.1792300000000004</v>
      </c>
      <c r="Y11" s="43">
        <f>+Y10/Y14</f>
        <v>10.099500380952382</v>
      </c>
      <c r="Z11" s="43">
        <f>+Z10/Z14</f>
        <v>7.8783633043478263</v>
      </c>
      <c r="AA11" s="43">
        <f>+AA10/AA14</f>
        <v>4.080506578947368</v>
      </c>
      <c r="AB11" s="43">
        <f t="shared" ref="AB11:AG11" si="4">+AB10/AB14</f>
        <v>3.9515900999999998</v>
      </c>
      <c r="AC11" s="43">
        <f t="shared" si="4"/>
        <v>4.5761115454545456</v>
      </c>
      <c r="AD11" s="43">
        <f t="shared" si="4"/>
        <v>4.9094368421052632</v>
      </c>
      <c r="AE11" s="43">
        <f t="shared" si="4"/>
        <v>4.8332305714285715</v>
      </c>
      <c r="AF11" s="43">
        <f t="shared" si="4"/>
        <v>4.5444019545454548</v>
      </c>
      <c r="AG11" s="43">
        <f t="shared" si="4"/>
        <v>2.2333755000000002</v>
      </c>
      <c r="AH11" s="43">
        <v>0</v>
      </c>
      <c r="AI11" s="42">
        <f>+AI10/AI14</f>
        <v>4.7537353333333332</v>
      </c>
      <c r="AJ11" s="42">
        <f>+AJ10/AJ14</f>
        <v>6.1145265499999999</v>
      </c>
      <c r="AK11" s="42">
        <f>+AK10/AK14</f>
        <v>5.0014217619047621</v>
      </c>
      <c r="AL11" s="42">
        <f>AL10/AL14</f>
        <v>7.2030197727272727</v>
      </c>
      <c r="AM11" s="42">
        <f>AM10/AM14</f>
        <v>4.4956749499999997</v>
      </c>
      <c r="AN11" s="42">
        <f>AN10/AN14</f>
        <v>11.272449652173913</v>
      </c>
      <c r="AO11" s="42">
        <f t="shared" ref="AO11:AT11" si="5">AO10/AO14</f>
        <v>6.9089473636363632</v>
      </c>
      <c r="AP11" s="42">
        <f t="shared" si="5"/>
        <v>6.3520672941176475</v>
      </c>
      <c r="AQ11" s="42">
        <f t="shared" si="5"/>
        <v>6.5105879130434792</v>
      </c>
      <c r="AR11" s="42">
        <f t="shared" si="5"/>
        <v>5.7165220588235295</v>
      </c>
      <c r="AS11" s="42">
        <f t="shared" si="5"/>
        <v>3.9408709523809526</v>
      </c>
      <c r="AT11" s="42">
        <f t="shared" si="5"/>
        <v>6.0944982272727266</v>
      </c>
      <c r="AU11" s="42">
        <f>+AU10/AU14</f>
        <v>7.9023356190476193</v>
      </c>
      <c r="AV11" s="42">
        <f>+AV10/AV14</f>
        <v>4.8602082500000003</v>
      </c>
      <c r="AW11" s="42">
        <f>+AW10/AW14</f>
        <v>4.3283033333333334</v>
      </c>
      <c r="AX11" s="42">
        <f>+AX10/AX14</f>
        <v>28.194243809523808</v>
      </c>
      <c r="AY11" s="43">
        <f>AY10/AY14</f>
        <v>5.0488419999999996</v>
      </c>
      <c r="AZ11" s="43">
        <f>+AZ10/AZ14</f>
        <v>20.174297695652175</v>
      </c>
      <c r="BA11" s="43">
        <f>+BA10/BA14</f>
        <v>4.2018140000000006</v>
      </c>
      <c r="BB11" s="43">
        <f t="shared" ref="BB11:BI11" si="6">+BB10/BB14</f>
        <v>10.64551788888889</v>
      </c>
      <c r="BC11" s="43">
        <f t="shared" si="6"/>
        <v>4.5877564347826087</v>
      </c>
      <c r="BD11" s="43">
        <f t="shared" si="6"/>
        <v>4.1594609444444437</v>
      </c>
      <c r="BE11" s="43">
        <f t="shared" si="6"/>
        <v>9.4309887727272734</v>
      </c>
      <c r="BF11" s="43">
        <f t="shared" si="6"/>
        <v>5.1874731818181816</v>
      </c>
      <c r="BG11" s="43">
        <f t="shared" si="6"/>
        <v>6.2699210952380948</v>
      </c>
      <c r="BH11" s="43">
        <f t="shared" si="6"/>
        <v>6.9459688999999996</v>
      </c>
      <c r="BI11" s="43">
        <f t="shared" si="6"/>
        <v>5.1828633636363639</v>
      </c>
      <c r="BJ11" s="44">
        <f>+BJ10/BJ14</f>
        <v>8.5222287282608686</v>
      </c>
      <c r="BK11" s="43">
        <v>7.9497835910931176</v>
      </c>
      <c r="BL11" s="43">
        <v>4.9240595821596242</v>
      </c>
      <c r="BM11" s="43">
        <v>6.3672188473895579</v>
      </c>
      <c r="BN11" s="43">
        <v>9.2773039279999985</v>
      </c>
      <c r="BO11" s="43">
        <v>11.84702512145749</v>
      </c>
      <c r="BP11" s="37">
        <v>9.5080250326530606</v>
      </c>
      <c r="BQ11" s="39" t="s">
        <v>66</v>
      </c>
      <c r="BS11" s="38"/>
    </row>
    <row r="12" spans="1:71" s="1" customFormat="1" ht="29.25" customHeight="1" x14ac:dyDescent="0.2">
      <c r="A12" s="4"/>
      <c r="B12" s="117"/>
      <c r="C12" s="118"/>
      <c r="D12" s="39" t="s">
        <v>11</v>
      </c>
      <c r="E12" s="41">
        <v>76.242191000000005</v>
      </c>
      <c r="F12" s="41">
        <v>134.212717</v>
      </c>
      <c r="G12" s="41">
        <v>95.141272999999998</v>
      </c>
      <c r="H12" s="41">
        <v>143.56381099999999</v>
      </c>
      <c r="I12" s="41">
        <v>87.014887000000002</v>
      </c>
      <c r="J12" s="41">
        <v>79.990134999999995</v>
      </c>
      <c r="K12" s="41">
        <v>96.368504999999999</v>
      </c>
      <c r="L12" s="41">
        <v>89.280901999999998</v>
      </c>
      <c r="M12" s="41">
        <v>86.555993000000001</v>
      </c>
      <c r="N12" s="41">
        <v>118.33856400000001</v>
      </c>
      <c r="O12" s="41">
        <v>113.192561</v>
      </c>
      <c r="P12" s="41">
        <v>95.478277000000006</v>
      </c>
      <c r="Q12" s="41">
        <v>118.878674</v>
      </c>
      <c r="R12" s="41">
        <v>102.46293799999999</v>
      </c>
      <c r="S12" s="41">
        <v>83.561104999999998</v>
      </c>
      <c r="T12" s="41">
        <v>156.00866400000001</v>
      </c>
      <c r="U12" s="41">
        <v>137.93711300000001</v>
      </c>
      <c r="V12" s="41">
        <v>125.634907</v>
      </c>
      <c r="W12" s="41">
        <v>158.63573199999999</v>
      </c>
      <c r="X12" s="41">
        <v>128.427548</v>
      </c>
      <c r="Y12" s="41">
        <v>199.651229</v>
      </c>
      <c r="Z12" s="41">
        <v>168.35333499999999</v>
      </c>
      <c r="AA12" s="41">
        <v>98.329800000000006</v>
      </c>
      <c r="AB12" s="41">
        <v>98.637437000000006</v>
      </c>
      <c r="AC12" s="41">
        <v>148.26957999999999</v>
      </c>
      <c r="AD12" s="41">
        <v>109.990582</v>
      </c>
      <c r="AE12" s="41">
        <v>115.839333</v>
      </c>
      <c r="AF12" s="41">
        <v>114.264877</v>
      </c>
      <c r="AG12" s="41">
        <v>27.856725000000001</v>
      </c>
      <c r="AH12" s="41">
        <v>0</v>
      </c>
      <c r="AI12" s="40">
        <v>52.286763999999998</v>
      </c>
      <c r="AJ12" s="40">
        <v>115.820121</v>
      </c>
      <c r="AK12" s="40">
        <v>93.098603999999995</v>
      </c>
      <c r="AL12" s="40">
        <v>136.27355700000001</v>
      </c>
      <c r="AM12" s="40">
        <v>88.805276000000006</v>
      </c>
      <c r="AN12" s="40">
        <v>118.572292</v>
      </c>
      <c r="AO12" s="40">
        <v>125.663663</v>
      </c>
      <c r="AP12" s="40">
        <v>89.077262000000005</v>
      </c>
      <c r="AQ12" s="40">
        <v>154.532062</v>
      </c>
      <c r="AR12" s="40">
        <v>92.824203999999995</v>
      </c>
      <c r="AS12" s="40">
        <v>79.877412000000007</v>
      </c>
      <c r="AT12" s="40">
        <f>112130693/1000000</f>
        <v>112.13069299999999</v>
      </c>
      <c r="AU12" s="40">
        <v>103.191757</v>
      </c>
      <c r="AV12" s="40">
        <v>80.482006999999996</v>
      </c>
      <c r="AW12" s="40">
        <v>65.748603000000003</v>
      </c>
      <c r="AX12" s="40">
        <v>187.261371</v>
      </c>
      <c r="AY12" s="41">
        <v>87.919267000000005</v>
      </c>
      <c r="AZ12" s="41">
        <v>139.13453200000001</v>
      </c>
      <c r="BA12" s="41">
        <v>80.729907999999995</v>
      </c>
      <c r="BB12" s="41">
        <v>74.238788</v>
      </c>
      <c r="BC12" s="41">
        <v>72.608909999999995</v>
      </c>
      <c r="BD12" s="41">
        <v>60.358218000000001</v>
      </c>
      <c r="BE12" s="41">
        <v>120.161523</v>
      </c>
      <c r="BF12" s="41">
        <v>102.007419</v>
      </c>
      <c r="BG12" s="41">
        <v>107.612703</v>
      </c>
      <c r="BH12" s="41">
        <v>117.608819</v>
      </c>
      <c r="BI12" s="41">
        <v>96.240442000000002</v>
      </c>
      <c r="BJ12" s="36">
        <f>SUM(E12:M12)</f>
        <v>888.37041399999998</v>
      </c>
      <c r="BK12" s="33">
        <v>1538.207312</v>
      </c>
      <c r="BL12" s="33">
        <v>1142.7471579999999</v>
      </c>
      <c r="BM12" s="33">
        <v>1247.1787880000002</v>
      </c>
      <c r="BN12" s="33">
        <v>1245.8819000000001</v>
      </c>
      <c r="BO12" s="33">
        <v>1716.738662</v>
      </c>
      <c r="BP12" s="37">
        <v>1836.7119829999999</v>
      </c>
      <c r="BQ12" s="39" t="s">
        <v>7</v>
      </c>
      <c r="BS12" s="38"/>
    </row>
    <row r="13" spans="1:71" s="1" customFormat="1" ht="29.25" customHeight="1" x14ac:dyDescent="0.2">
      <c r="A13" s="4"/>
      <c r="B13" s="117"/>
      <c r="C13" s="118"/>
      <c r="D13" s="39" t="s">
        <v>12</v>
      </c>
      <c r="E13" s="53">
        <v>51.710999999999999</v>
      </c>
      <c r="F13" s="53">
        <v>76.350999999999999</v>
      </c>
      <c r="G13" s="53">
        <v>77.957999999999998</v>
      </c>
      <c r="H13" s="53">
        <v>74.704999999999998</v>
      </c>
      <c r="I13" s="53">
        <v>65.185000000000002</v>
      </c>
      <c r="J13" s="53">
        <v>64.203000000000003</v>
      </c>
      <c r="K13" s="53">
        <v>59.966000000000001</v>
      </c>
      <c r="L13" s="41">
        <v>51.587000000000003</v>
      </c>
      <c r="M13" s="41">
        <v>59.988</v>
      </c>
      <c r="N13" s="41">
        <v>64.688000000000002</v>
      </c>
      <c r="O13" s="41">
        <v>76.308999999999997</v>
      </c>
      <c r="P13" s="41">
        <v>65.727999999999994</v>
      </c>
      <c r="Q13" s="41">
        <v>67.588999999999999</v>
      </c>
      <c r="R13" s="41">
        <v>62.244</v>
      </c>
      <c r="S13" s="41">
        <v>54.417000000000002</v>
      </c>
      <c r="T13" s="41">
        <v>102.74299999999999</v>
      </c>
      <c r="U13" s="41">
        <v>80.099999999999994</v>
      </c>
      <c r="V13" s="41">
        <v>59.378999999999998</v>
      </c>
      <c r="W13" s="41">
        <v>61.476999999999997</v>
      </c>
      <c r="X13" s="41">
        <v>58.524000000000001</v>
      </c>
      <c r="Y13" s="41">
        <v>65.135999999999996</v>
      </c>
      <c r="Z13" s="41">
        <v>51.962000000000003</v>
      </c>
      <c r="AA13" s="41">
        <v>34.31</v>
      </c>
      <c r="AB13" s="41">
        <v>35.15</v>
      </c>
      <c r="AC13" s="41">
        <v>52.462000000000003</v>
      </c>
      <c r="AD13" s="41">
        <v>40.731999999999999</v>
      </c>
      <c r="AE13" s="41">
        <v>43.771000000000001</v>
      </c>
      <c r="AF13" s="41">
        <v>38.213999999999999</v>
      </c>
      <c r="AG13" s="41">
        <v>10.356</v>
      </c>
      <c r="AH13" s="41">
        <v>0</v>
      </c>
      <c r="AI13" s="40">
        <v>24.69</v>
      </c>
      <c r="AJ13" s="40">
        <v>45.223999999999997</v>
      </c>
      <c r="AK13" s="40">
        <v>44.154000000000003</v>
      </c>
      <c r="AL13" s="40">
        <v>37.204000000000001</v>
      </c>
      <c r="AM13" s="40">
        <v>34.959000000000003</v>
      </c>
      <c r="AN13" s="40">
        <v>43.509</v>
      </c>
      <c r="AO13" s="40">
        <v>47.404000000000003</v>
      </c>
      <c r="AP13" s="40">
        <v>35.462000000000003</v>
      </c>
      <c r="AQ13" s="40">
        <v>61.037999999999997</v>
      </c>
      <c r="AR13" s="40">
        <v>43.892000000000003</v>
      </c>
      <c r="AS13" s="40">
        <v>35.729999999999997</v>
      </c>
      <c r="AT13" s="40">
        <f>43828/1000</f>
        <v>43.828000000000003</v>
      </c>
      <c r="AU13" s="40">
        <v>44.637999999999998</v>
      </c>
      <c r="AV13" s="40">
        <v>39.43</v>
      </c>
      <c r="AW13" s="40">
        <v>35.917000000000002</v>
      </c>
      <c r="AX13" s="40">
        <v>35.616</v>
      </c>
      <c r="AY13" s="41">
        <v>46.344999999999999</v>
      </c>
      <c r="AZ13" s="41">
        <v>57.972000000000001</v>
      </c>
      <c r="BA13" s="41">
        <v>36.890999999999998</v>
      </c>
      <c r="BB13" s="41">
        <v>29.472999999999999</v>
      </c>
      <c r="BC13" s="41">
        <v>31.402999999999999</v>
      </c>
      <c r="BD13" s="41">
        <v>26.582999999999998</v>
      </c>
      <c r="BE13" s="41">
        <v>46.877000000000002</v>
      </c>
      <c r="BF13" s="41">
        <v>51.854999999999997</v>
      </c>
      <c r="BG13" s="41">
        <v>52.052999999999997</v>
      </c>
      <c r="BH13" s="41">
        <v>49.465000000000003</v>
      </c>
      <c r="BI13" s="41">
        <v>47.220999999999997</v>
      </c>
      <c r="BJ13" s="36">
        <f>SUM(E13:M13)</f>
        <v>581.654</v>
      </c>
      <c r="BK13" s="33">
        <v>818.33399999999995</v>
      </c>
      <c r="BL13" s="33">
        <v>421.02499999999998</v>
      </c>
      <c r="BM13" s="33">
        <v>503.01100000000008</v>
      </c>
      <c r="BN13" s="33">
        <v>511.75400000000002</v>
      </c>
      <c r="BO13" s="33">
        <v>717.46500000000003</v>
      </c>
      <c r="BP13" s="37">
        <v>786.15599999999995</v>
      </c>
      <c r="BQ13" s="39" t="s">
        <v>8</v>
      </c>
      <c r="BS13" s="38"/>
    </row>
    <row r="14" spans="1:71" s="1" customFormat="1" ht="29.25" customHeight="1" x14ac:dyDescent="0.2">
      <c r="A14" s="4"/>
      <c r="B14" s="117"/>
      <c r="C14" s="118"/>
      <c r="D14" s="39" t="s">
        <v>2</v>
      </c>
      <c r="E14" s="87">
        <v>21</v>
      </c>
      <c r="F14" s="87">
        <v>23</v>
      </c>
      <c r="G14" s="87">
        <v>18</v>
      </c>
      <c r="H14" s="87">
        <v>22</v>
      </c>
      <c r="I14" s="87">
        <v>17</v>
      </c>
      <c r="J14" s="87">
        <v>20</v>
      </c>
      <c r="K14" s="87">
        <v>22</v>
      </c>
      <c r="L14" s="87">
        <v>20</v>
      </c>
      <c r="M14" s="87">
        <v>21</v>
      </c>
      <c r="N14" s="87">
        <v>22</v>
      </c>
      <c r="O14" s="87">
        <v>21</v>
      </c>
      <c r="P14" s="87">
        <v>20</v>
      </c>
      <c r="Q14" s="87">
        <v>22</v>
      </c>
      <c r="R14" s="87">
        <v>22</v>
      </c>
      <c r="S14" s="87">
        <v>17</v>
      </c>
      <c r="T14" s="87">
        <v>22</v>
      </c>
      <c r="U14" s="87">
        <v>18</v>
      </c>
      <c r="V14" s="87">
        <v>20</v>
      </c>
      <c r="W14" s="87">
        <v>23</v>
      </c>
      <c r="X14" s="87">
        <v>19</v>
      </c>
      <c r="Y14" s="87">
        <v>21</v>
      </c>
      <c r="Z14" s="87">
        <v>23</v>
      </c>
      <c r="AA14" s="87">
        <v>19</v>
      </c>
      <c r="AB14" s="87">
        <v>20</v>
      </c>
      <c r="AC14" s="87">
        <v>22</v>
      </c>
      <c r="AD14" s="87">
        <v>19</v>
      </c>
      <c r="AE14" s="87">
        <v>21</v>
      </c>
      <c r="AF14" s="87">
        <v>22</v>
      </c>
      <c r="AG14" s="87">
        <v>14</v>
      </c>
      <c r="AH14" s="87">
        <v>0</v>
      </c>
      <c r="AI14" s="45">
        <v>12</v>
      </c>
      <c r="AJ14" s="45">
        <v>20</v>
      </c>
      <c r="AK14" s="45">
        <v>21</v>
      </c>
      <c r="AL14" s="45">
        <v>22</v>
      </c>
      <c r="AM14" s="45">
        <v>20</v>
      </c>
      <c r="AN14" s="45">
        <v>23</v>
      </c>
      <c r="AO14" s="45">
        <v>22</v>
      </c>
      <c r="AP14" s="45">
        <v>17</v>
      </c>
      <c r="AQ14" s="45">
        <v>23</v>
      </c>
      <c r="AR14" s="45">
        <v>17</v>
      </c>
      <c r="AS14" s="45">
        <v>21</v>
      </c>
      <c r="AT14" s="45">
        <v>22</v>
      </c>
      <c r="AU14" s="45">
        <v>21</v>
      </c>
      <c r="AV14" s="45">
        <v>20</v>
      </c>
      <c r="AW14" s="45">
        <v>21</v>
      </c>
      <c r="AX14" s="45">
        <v>21</v>
      </c>
      <c r="AY14" s="27">
        <v>20</v>
      </c>
      <c r="AZ14" s="27">
        <v>23</v>
      </c>
      <c r="BA14" s="27">
        <v>20</v>
      </c>
      <c r="BB14" s="27">
        <v>18</v>
      </c>
      <c r="BC14" s="27">
        <v>23</v>
      </c>
      <c r="BD14" s="27">
        <v>18</v>
      </c>
      <c r="BE14" s="27">
        <v>22</v>
      </c>
      <c r="BF14" s="27">
        <v>22</v>
      </c>
      <c r="BG14" s="27">
        <v>21</v>
      </c>
      <c r="BH14" s="27">
        <v>20</v>
      </c>
      <c r="BI14" s="27">
        <v>22</v>
      </c>
      <c r="BJ14" s="28">
        <f>SUM(E14:M14)</f>
        <v>184</v>
      </c>
      <c r="BK14" s="29">
        <v>247</v>
      </c>
      <c r="BL14" s="29">
        <v>213</v>
      </c>
      <c r="BM14" s="29">
        <v>249</v>
      </c>
      <c r="BN14" s="29">
        <v>250</v>
      </c>
      <c r="BO14" s="29">
        <v>247</v>
      </c>
      <c r="BP14" s="30">
        <v>245</v>
      </c>
      <c r="BQ14" s="39" t="s">
        <v>1</v>
      </c>
      <c r="BR14" s="46"/>
      <c r="BS14" s="38"/>
    </row>
    <row r="15" spans="1:71" s="1" customFormat="1" ht="29.25" customHeight="1" x14ac:dyDescent="0.2">
      <c r="A15" s="46"/>
      <c r="B15" s="117"/>
      <c r="C15" s="118"/>
      <c r="D15" s="114" t="s">
        <v>15</v>
      </c>
      <c r="E15" s="53">
        <v>1.2161404639540065</v>
      </c>
      <c r="F15" s="53">
        <v>2.1427518665967273</v>
      </c>
      <c r="G15" s="53">
        <v>1.5345443392096689</v>
      </c>
      <c r="H15" s="53">
        <v>2.3132207481084919</v>
      </c>
      <c r="I15" s="53">
        <v>1.4020569710476403</v>
      </c>
      <c r="J15" s="115">
        <v>1.2828015165983617</v>
      </c>
      <c r="K15" s="115">
        <v>1.5349992488007771</v>
      </c>
      <c r="L15" s="115">
        <v>1.4230114949410761</v>
      </c>
      <c r="M15" s="88">
        <v>1.3784552725424903</v>
      </c>
      <c r="N15" s="88">
        <v>1.8785918855940382</v>
      </c>
      <c r="O15" s="88">
        <v>1.7962332709717279</v>
      </c>
      <c r="P15" s="88">
        <v>1.5151283466627694</v>
      </c>
      <c r="Q15" s="88">
        <v>1.8861659072121413</v>
      </c>
      <c r="R15" s="88">
        <v>1.6240927846381297</v>
      </c>
      <c r="S15" s="88">
        <v>1.3175331725514015</v>
      </c>
      <c r="T15" s="88">
        <v>2.4590217658587328</v>
      </c>
      <c r="U15" s="88">
        <v>2.155490189163654</v>
      </c>
      <c r="V15" s="88">
        <v>1.96324834966633</v>
      </c>
      <c r="W15" s="88">
        <v>2.4705394409556618</v>
      </c>
      <c r="X15" s="88">
        <v>1.9957360325209412</v>
      </c>
      <c r="Y15" s="88">
        <v>3.1054319358105329</v>
      </c>
      <c r="Z15" s="88">
        <v>2.615003704419927</v>
      </c>
      <c r="AA15" s="88">
        <v>1.5270649031246055</v>
      </c>
      <c r="AB15" s="88">
        <v>1.5311291609334099</v>
      </c>
      <c r="AC15" s="88">
        <v>2.3017840669177501</v>
      </c>
      <c r="AD15" s="88">
        <v>1.7065230255747261</v>
      </c>
      <c r="AE15" s="88">
        <v>1.7250671138663636</v>
      </c>
      <c r="AF15" s="88">
        <v>1.7002127233932531</v>
      </c>
      <c r="AG15" s="88">
        <v>0.4101130690685113</v>
      </c>
      <c r="AH15" s="88">
        <v>0</v>
      </c>
      <c r="AI15" s="47">
        <v>0.76691970861552716</v>
      </c>
      <c r="AJ15" s="47">
        <v>1.6983499563917579</v>
      </c>
      <c r="AK15" s="47">
        <v>1.3650482206181764</v>
      </c>
      <c r="AL15" s="37">
        <v>1.9903917527053752</v>
      </c>
      <c r="AM15" s="37">
        <v>1.2970769446278165</v>
      </c>
      <c r="AN15" s="37">
        <v>1.7292119823371648</v>
      </c>
      <c r="AO15" s="37">
        <v>1.835438512881687</v>
      </c>
      <c r="AP15" s="37">
        <v>1.3004428442248328</v>
      </c>
      <c r="AQ15" s="37">
        <v>2.2557733414500056</v>
      </c>
      <c r="AR15" s="37">
        <v>1.3562048665787823</v>
      </c>
      <c r="AS15" s="48">
        <v>1.1716682306951887</v>
      </c>
      <c r="AT15" s="48">
        <v>1.64476999672868</v>
      </c>
      <c r="AU15" s="48">
        <v>1.5112123687615664</v>
      </c>
      <c r="AV15" s="48">
        <v>1.1784508986430204</v>
      </c>
      <c r="AW15" s="41">
        <v>0.96222516619100185</v>
      </c>
      <c r="AX15" s="41">
        <v>2.750787990473083</v>
      </c>
      <c r="AY15" s="41">
        <v>1.3</v>
      </c>
      <c r="AZ15" s="41">
        <v>2.0565135854548493</v>
      </c>
      <c r="BA15" s="41">
        <v>1.1932490817917158</v>
      </c>
      <c r="BB15" s="41">
        <v>1.097331298476985</v>
      </c>
      <c r="BC15" s="41">
        <v>1.0776202158465535</v>
      </c>
      <c r="BD15" s="41">
        <v>0.89576784529124076</v>
      </c>
      <c r="BE15" s="41">
        <v>1.7857338347108083</v>
      </c>
      <c r="BF15" s="41">
        <v>1.5166214451618076</v>
      </c>
      <c r="BG15" s="41">
        <v>1.957612834442175</v>
      </c>
      <c r="BH15" s="41">
        <v>1.7485792580984081</v>
      </c>
      <c r="BI15" s="41">
        <v>1.452606010714127</v>
      </c>
      <c r="BJ15" s="36">
        <f>SUM(E15:M15)</f>
        <v>14.227981921799239</v>
      </c>
      <c r="BK15" s="33">
        <v>24.167213081606061</v>
      </c>
      <c r="BL15" s="33">
        <v>17.347215652924007</v>
      </c>
      <c r="BM15" s="33">
        <v>18.232866905825119</v>
      </c>
      <c r="BN15" s="33">
        <v>18.832423400461757</v>
      </c>
      <c r="BO15" s="33">
        <v>25.700294052490758</v>
      </c>
      <c r="BP15" s="37">
        <v>27.20623090091506</v>
      </c>
      <c r="BQ15" s="39" t="s">
        <v>14</v>
      </c>
      <c r="BS15" s="38"/>
    </row>
    <row r="16" spans="1:71" s="1" customFormat="1" ht="29.25" customHeight="1" x14ac:dyDescent="0.2">
      <c r="A16" s="3"/>
      <c r="B16" s="117"/>
      <c r="C16" s="121"/>
      <c r="D16" s="39" t="s">
        <v>71</v>
      </c>
      <c r="E16" s="37">
        <v>2483.64</v>
      </c>
      <c r="F16" s="37">
        <v>2546.9499999999998</v>
      </c>
      <c r="G16" s="37">
        <v>2607.1</v>
      </c>
      <c r="H16" s="37">
        <v>2476.0300000000002</v>
      </c>
      <c r="I16" s="37">
        <v>2472.5100000000002</v>
      </c>
      <c r="J16" s="37">
        <v>2408.0700000000002</v>
      </c>
      <c r="K16" s="37">
        <v>2228.12</v>
      </c>
      <c r="L16" s="37">
        <v>2148.34</v>
      </c>
      <c r="M16" s="37">
        <v>2164.92</v>
      </c>
      <c r="N16" s="37">
        <v>2118.6494015799271</v>
      </c>
      <c r="O16" s="37">
        <v>2057.7383401021939</v>
      </c>
      <c r="P16" s="37">
        <v>2120.85599945279</v>
      </c>
      <c r="Q16" s="37">
        <v>2073.0567123969226</v>
      </c>
      <c r="R16" s="37">
        <v>2061.7466114140534</v>
      </c>
      <c r="S16" s="37">
        <v>2087.5563580542425</v>
      </c>
      <c r="T16" s="37">
        <v>2098.803629124553</v>
      </c>
      <c r="U16" s="37">
        <v>2052.8907733929691</v>
      </c>
      <c r="V16" s="37">
        <v>1795.3483605538761</v>
      </c>
      <c r="W16" s="37">
        <v>1772.2579498398638</v>
      </c>
      <c r="X16" s="37">
        <v>1761.3570528193306</v>
      </c>
      <c r="Y16" s="37">
        <v>1726.8214900372761</v>
      </c>
      <c r="Z16" s="37">
        <v>1657.2222955369268</v>
      </c>
      <c r="AA16" s="37">
        <v>1573.4567397082044</v>
      </c>
      <c r="AB16" s="37">
        <v>1551.3682790338919</v>
      </c>
      <c r="AC16" s="37">
        <v>1587.7511705080378</v>
      </c>
      <c r="AD16" s="37">
        <v>1573.6614998393072</v>
      </c>
      <c r="AE16" s="37">
        <v>1581.8168777167455</v>
      </c>
      <c r="AF16" s="37">
        <v>1603.0365724311685</v>
      </c>
      <c r="AG16" s="37">
        <v>1643.3145507693141</v>
      </c>
      <c r="AH16" s="37">
        <v>1668.1809691685135</v>
      </c>
      <c r="AI16" s="37">
        <v>1668.1809691685135</v>
      </c>
      <c r="AJ16" s="37">
        <v>1835.9196572763547</v>
      </c>
      <c r="AK16" s="37">
        <v>1867.9040107684455</v>
      </c>
      <c r="AL16" s="37">
        <v>1815.197767483276</v>
      </c>
      <c r="AM16" s="37">
        <v>1795.2079528631014</v>
      </c>
      <c r="AN16" s="37">
        <v>1800.2887680185981</v>
      </c>
      <c r="AO16" s="37">
        <v>1827.7406755417528</v>
      </c>
      <c r="AP16" s="37">
        <v>1821.1101048394971</v>
      </c>
      <c r="AQ16" s="37">
        <v>1873.4612980810941</v>
      </c>
      <c r="AR16" s="37">
        <v>1880.1052234518506</v>
      </c>
      <c r="AS16" s="37">
        <v>1806.4956002954038</v>
      </c>
      <c r="AT16" s="37">
        <v>1811.4491047554068</v>
      </c>
      <c r="AU16" s="37">
        <v>1914.2792362729892</v>
      </c>
      <c r="AV16" s="37">
        <v>1992.1246489252458</v>
      </c>
      <c r="AW16" s="37">
        <v>1951.6157974037662</v>
      </c>
      <c r="AX16" s="41">
        <v>1908.8073290835971</v>
      </c>
      <c r="AY16" s="41">
        <v>1863.1267951180996</v>
      </c>
      <c r="AZ16" s="41">
        <v>1958.6774835090841</v>
      </c>
      <c r="BA16" s="41">
        <v>1975.6341525988692</v>
      </c>
      <c r="BB16" s="41">
        <v>1985.8077633704727</v>
      </c>
      <c r="BC16" s="41">
        <v>2007.8176774422745</v>
      </c>
      <c r="BD16" s="41">
        <v>2070.4449792393689</v>
      </c>
      <c r="BE16" s="41">
        <v>2095.9832579526519</v>
      </c>
      <c r="BF16" s="41">
        <v>2191.5160831390408</v>
      </c>
      <c r="BG16" s="41">
        <v>2233.262873985137</v>
      </c>
      <c r="BH16" s="41">
        <v>2219.6736126942769</v>
      </c>
      <c r="BI16" s="41">
        <v>2193.2957892541758</v>
      </c>
      <c r="BJ16" s="36">
        <f>E16</f>
        <v>2483.64</v>
      </c>
      <c r="BK16" s="37">
        <v>2118.6494015799271</v>
      </c>
      <c r="BL16" s="37">
        <v>1657.2222955369268</v>
      </c>
      <c r="BM16" s="37">
        <v>1815.197767483276</v>
      </c>
      <c r="BN16" s="37">
        <v>1908.8073290835971</v>
      </c>
      <c r="BO16" s="37">
        <v>2126.7848573527567</v>
      </c>
      <c r="BP16" s="37">
        <v>2170.2908792013122</v>
      </c>
      <c r="BQ16" s="39" t="s">
        <v>72</v>
      </c>
      <c r="BS16" s="38"/>
    </row>
    <row r="17" spans="1:72" s="1" customFormat="1" ht="29.25" customHeight="1" x14ac:dyDescent="0.2">
      <c r="A17" s="32"/>
      <c r="B17" s="117"/>
      <c r="C17" s="118"/>
      <c r="D17" s="39" t="s">
        <v>63</v>
      </c>
      <c r="E17" s="37">
        <v>1334.32</v>
      </c>
      <c r="F17" s="37">
        <v>1369.1</v>
      </c>
      <c r="G17" s="37">
        <v>1403.06</v>
      </c>
      <c r="H17" s="37">
        <v>1320.97</v>
      </c>
      <c r="I17" s="37">
        <v>1322.82</v>
      </c>
      <c r="J17" s="37">
        <v>1287.8599999999999</v>
      </c>
      <c r="K17" s="37">
        <v>1176.6600000000001</v>
      </c>
      <c r="L17" s="37">
        <v>1108.23</v>
      </c>
      <c r="M17" s="37">
        <v>1108.79</v>
      </c>
      <c r="N17" s="37">
        <v>1074.3561333371524</v>
      </c>
      <c r="O17" s="37">
        <v>1038.3338142339871</v>
      </c>
      <c r="P17" s="37">
        <v>1073.7816984634351</v>
      </c>
      <c r="Q17" s="37">
        <v>1049.480280757381</v>
      </c>
      <c r="R17" s="37">
        <v>1050.5165812269306</v>
      </c>
      <c r="S17" s="37">
        <v>1059.4461771223791</v>
      </c>
      <c r="T17" s="37">
        <v>1063.7422218929155</v>
      </c>
      <c r="U17" s="37">
        <v>1029.0681986191562</v>
      </c>
      <c r="V17" s="37">
        <v>890.91095107290141</v>
      </c>
      <c r="W17" s="37">
        <v>873.2589732051091</v>
      </c>
      <c r="X17" s="37">
        <v>864.30598401554801</v>
      </c>
      <c r="Y17" s="37">
        <v>840.07577492765415</v>
      </c>
      <c r="Z17" s="37">
        <v>806.49230441232646</v>
      </c>
      <c r="AA17" s="37">
        <v>762.14396103145668</v>
      </c>
      <c r="AB17" s="37">
        <v>752.76597702988136</v>
      </c>
      <c r="AC17" s="37">
        <v>775.38822095264561</v>
      </c>
      <c r="AD17" s="37">
        <v>771.03325554058995</v>
      </c>
      <c r="AE17" s="37">
        <v>771.53107315703471</v>
      </c>
      <c r="AF17" s="37">
        <v>788.24422045014637</v>
      </c>
      <c r="AG17" s="37">
        <v>806.25442636759522</v>
      </c>
      <c r="AH17" s="37">
        <v>817.75873051137705</v>
      </c>
      <c r="AI17" s="37">
        <v>817.75873051137705</v>
      </c>
      <c r="AJ17" s="37">
        <v>907.090562983072</v>
      </c>
      <c r="AK17" s="37">
        <v>925.25549563130357</v>
      </c>
      <c r="AL17" s="37">
        <v>890.96515303389447</v>
      </c>
      <c r="AM17" s="37">
        <v>877.24866712047196</v>
      </c>
      <c r="AN17" s="37">
        <v>876.65004499216343</v>
      </c>
      <c r="AO17" s="37">
        <v>893.74530402904225</v>
      </c>
      <c r="AP17" s="37">
        <v>889.78733869458256</v>
      </c>
      <c r="AQ17" s="37">
        <v>918.53200825509725</v>
      </c>
      <c r="AR17" s="37">
        <v>923.65411176519092</v>
      </c>
      <c r="AS17" s="37">
        <v>882.49051731897907</v>
      </c>
      <c r="AT17" s="37">
        <v>881.82885936689001</v>
      </c>
      <c r="AU17" s="37">
        <v>935.80981663924217</v>
      </c>
      <c r="AV17" s="37">
        <v>977.49236219748786</v>
      </c>
      <c r="AW17" s="37">
        <v>949.26898964718839</v>
      </c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36">
        <f>E17</f>
        <v>1334.32</v>
      </c>
      <c r="BK17" s="37">
        <v>1074.3561333371524</v>
      </c>
      <c r="BL17" s="37">
        <v>806.49230441232646</v>
      </c>
      <c r="BM17" s="37">
        <v>890.96515303389447</v>
      </c>
      <c r="BN17" s="37">
        <v>926.39001090627107</v>
      </c>
      <c r="BO17" s="37">
        <v>1033.2016924241398</v>
      </c>
      <c r="BP17" s="37">
        <v>1062.245531218678</v>
      </c>
      <c r="BQ17" s="39" t="s">
        <v>65</v>
      </c>
      <c r="BS17" s="38"/>
    </row>
    <row r="18" spans="1:72" s="1" customFormat="1" ht="29.25" customHeight="1" x14ac:dyDescent="0.2">
      <c r="A18" s="32"/>
      <c r="B18" s="117"/>
      <c r="C18" s="118"/>
      <c r="D18" s="39" t="s">
        <v>83</v>
      </c>
      <c r="E18" s="37">
        <v>1418.46</v>
      </c>
      <c r="F18" s="37">
        <v>1455.44</v>
      </c>
      <c r="G18" s="37">
        <v>1491.54</v>
      </c>
      <c r="H18" s="37">
        <v>1404.27</v>
      </c>
      <c r="I18" s="37">
        <v>1406.24</v>
      </c>
      <c r="J18" s="37">
        <v>1369.07</v>
      </c>
      <c r="K18" s="37">
        <v>1188.05</v>
      </c>
      <c r="L18" s="37">
        <v>1108.23</v>
      </c>
      <c r="M18" s="37">
        <v>1108.79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36">
        <f>E18</f>
        <v>1418.46</v>
      </c>
      <c r="BK18" s="37">
        <v>1074.3561333371524</v>
      </c>
      <c r="BL18" s="37" t="s">
        <v>82</v>
      </c>
      <c r="BM18" s="37" t="s">
        <v>82</v>
      </c>
      <c r="BN18" s="37" t="s">
        <v>82</v>
      </c>
      <c r="BO18" s="37" t="s">
        <v>82</v>
      </c>
      <c r="BP18" s="37" t="s">
        <v>82</v>
      </c>
      <c r="BQ18" s="39" t="s">
        <v>84</v>
      </c>
      <c r="BS18" s="38"/>
    </row>
    <row r="19" spans="1:72" s="1" customFormat="1" ht="29.25" customHeight="1" x14ac:dyDescent="0.2">
      <c r="A19" s="32"/>
      <c r="B19" s="117"/>
      <c r="C19" s="118"/>
      <c r="D19" s="39" t="s">
        <v>19</v>
      </c>
      <c r="E19" s="92">
        <v>4760.0600000000004</v>
      </c>
      <c r="F19" s="92">
        <v>4913.2</v>
      </c>
      <c r="G19" s="92">
        <v>5039.8900000000003</v>
      </c>
      <c r="H19" s="92">
        <v>4848.3900000000003</v>
      </c>
      <c r="I19" s="92">
        <v>4905.6499999999996</v>
      </c>
      <c r="J19" s="92">
        <v>4664.45</v>
      </c>
      <c r="K19" s="92">
        <v>4291.0600000000004</v>
      </c>
      <c r="L19" s="92">
        <v>4037.96</v>
      </c>
      <c r="M19" s="92">
        <v>4049.78</v>
      </c>
      <c r="N19" s="92">
        <v>4005.2714181200786</v>
      </c>
      <c r="O19" s="92">
        <v>3908.8183743436061</v>
      </c>
      <c r="P19" s="92">
        <v>4034.659172195119</v>
      </c>
      <c r="Q19" s="92">
        <v>3988.9435559722656</v>
      </c>
      <c r="R19" s="92">
        <v>4024.8375673594005</v>
      </c>
      <c r="S19" s="92">
        <v>4125.831183520655</v>
      </c>
      <c r="T19" s="92">
        <v>4141.0231064881109</v>
      </c>
      <c r="U19" s="92">
        <v>3950.2690475180616</v>
      </c>
      <c r="V19" s="92">
        <v>3280.9803328930961</v>
      </c>
      <c r="W19" s="92">
        <v>3279.3622466540669</v>
      </c>
      <c r="X19" s="92">
        <v>3237.5054106388475</v>
      </c>
      <c r="Y19" s="92">
        <v>3168.041853299655</v>
      </c>
      <c r="Z19" s="92">
        <v>3049.574583213036</v>
      </c>
      <c r="AA19" s="92">
        <v>2898.7889812805938</v>
      </c>
      <c r="AB19" s="92">
        <v>2869.5435737430107</v>
      </c>
      <c r="AC19" s="92">
        <v>2918.5151012759993</v>
      </c>
      <c r="AD19" s="92">
        <v>2879.7515856657174</v>
      </c>
      <c r="AE19" s="37">
        <v>2892.1861122584055</v>
      </c>
      <c r="AF19" s="37">
        <v>2935.1781910174977</v>
      </c>
      <c r="AG19" s="37">
        <v>3012.3964199328498</v>
      </c>
      <c r="AH19" s="37">
        <v>3077.6237839366254</v>
      </c>
      <c r="AI19" s="37">
        <v>3077.6237839366254</v>
      </c>
      <c r="AJ19" s="37">
        <v>3446.8297814242355</v>
      </c>
      <c r="AK19" s="37">
        <v>3580.9684597199434</v>
      </c>
      <c r="AL19" s="37">
        <v>3513.7610656378256</v>
      </c>
      <c r="AM19" s="37">
        <v>3479.5040942610772</v>
      </c>
      <c r="AN19" s="37">
        <v>3458.0429231201274</v>
      </c>
      <c r="AO19" s="37">
        <v>3525.7073021270189</v>
      </c>
      <c r="AP19" s="37">
        <v>3535.678976435574</v>
      </c>
      <c r="AQ19" s="37">
        <v>3638.96280736886</v>
      </c>
      <c r="AR19" s="37">
        <v>3640.0660541921275</v>
      </c>
      <c r="AS19" s="37">
        <v>3500.8361173141088</v>
      </c>
      <c r="AT19" s="37">
        <v>3503.669542552203</v>
      </c>
      <c r="AU19" s="37">
        <v>3729.50581647835</v>
      </c>
      <c r="AV19" s="37">
        <v>3920.0845609626963</v>
      </c>
      <c r="AW19" s="37">
        <v>3872.5014738028494</v>
      </c>
      <c r="AX19" s="41">
        <v>3797.0892427555327</v>
      </c>
      <c r="AY19" s="41">
        <v>3704.3971343179355</v>
      </c>
      <c r="AZ19" s="41">
        <v>3850.6890320859193</v>
      </c>
      <c r="BA19" s="41">
        <v>3904.2956276216196</v>
      </c>
      <c r="BB19" s="41">
        <v>3922.4844253854039</v>
      </c>
      <c r="BC19" s="41">
        <v>3976.2299280899283</v>
      </c>
      <c r="BD19" s="41">
        <v>4073.7748766122149</v>
      </c>
      <c r="BE19" s="41">
        <v>4143.8498124760272</v>
      </c>
      <c r="BF19" s="41">
        <v>4376.5096653853798</v>
      </c>
      <c r="BG19" s="41">
        <v>4290.8443973125259</v>
      </c>
      <c r="BH19" s="41">
        <v>4262.294746466363</v>
      </c>
      <c r="BI19" s="41">
        <v>4115.7891162300193</v>
      </c>
      <c r="BJ19" s="36">
        <f>E19</f>
        <v>4760.0600000000004</v>
      </c>
      <c r="BK19" s="37">
        <v>4005.2714181200786</v>
      </c>
      <c r="BL19" s="37">
        <v>3049.574583213036</v>
      </c>
      <c r="BM19" s="37">
        <v>3513.7610656378256</v>
      </c>
      <c r="BN19" s="37">
        <v>3797.0892427555327</v>
      </c>
      <c r="BO19" s="37">
        <v>4009.4376736046602</v>
      </c>
      <c r="BP19" s="37">
        <v>4069.7225241496649</v>
      </c>
      <c r="BQ19" s="39" t="s">
        <v>27</v>
      </c>
    </row>
    <row r="20" spans="1:72" s="1" customFormat="1" ht="29.25" customHeight="1" x14ac:dyDescent="0.5">
      <c r="A20" s="32"/>
      <c r="B20" s="117"/>
      <c r="C20" s="118"/>
      <c r="D20" s="39" t="s">
        <v>20</v>
      </c>
      <c r="E20" s="93">
        <v>0</v>
      </c>
      <c r="F20" s="93">
        <v>2E-3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0.31</v>
      </c>
      <c r="M20" s="103">
        <v>0</v>
      </c>
      <c r="N20" s="103">
        <v>0</v>
      </c>
      <c r="O20" s="103">
        <v>0</v>
      </c>
      <c r="P20" s="103">
        <v>0</v>
      </c>
      <c r="Q20" s="103">
        <v>0.53</v>
      </c>
      <c r="R20" s="103">
        <v>0</v>
      </c>
      <c r="S20" s="103">
        <v>0</v>
      </c>
      <c r="T20" s="103">
        <v>0</v>
      </c>
      <c r="U20" s="103">
        <v>0.18</v>
      </c>
      <c r="V20" s="103">
        <v>0.35</v>
      </c>
      <c r="W20" s="103">
        <v>0.05</v>
      </c>
      <c r="X20" s="93">
        <v>0</v>
      </c>
      <c r="Y20" s="93">
        <v>0.02</v>
      </c>
      <c r="Z20" s="93">
        <v>0</v>
      </c>
      <c r="AA20" s="93">
        <v>0.5</v>
      </c>
      <c r="AB20" s="93">
        <v>0.3</v>
      </c>
      <c r="AC20" s="93">
        <v>0.61099999999999999</v>
      </c>
      <c r="AD20" s="93">
        <v>0</v>
      </c>
      <c r="AE20" s="51">
        <v>0</v>
      </c>
      <c r="AF20" s="51">
        <v>0.75</v>
      </c>
      <c r="AG20" s="51">
        <v>0.05</v>
      </c>
      <c r="AH20" s="51">
        <v>0</v>
      </c>
      <c r="AI20" s="50">
        <v>0</v>
      </c>
      <c r="AJ20" s="50">
        <v>0.158</v>
      </c>
      <c r="AK20" s="50">
        <v>0.215</v>
      </c>
      <c r="AL20" s="50">
        <v>1.3</v>
      </c>
      <c r="AM20" s="50">
        <v>0</v>
      </c>
      <c r="AN20" s="50">
        <v>0.16</v>
      </c>
      <c r="AO20" s="50">
        <v>0.05</v>
      </c>
      <c r="AP20" s="50">
        <v>0.60699999999999998</v>
      </c>
      <c r="AQ20" s="50">
        <v>3.5000000000000003E-2</v>
      </c>
      <c r="AR20" s="50">
        <v>0.55000000000000004</v>
      </c>
      <c r="AS20" s="51">
        <f>1066/1000</f>
        <v>1.0660000000000001</v>
      </c>
      <c r="AT20" s="51">
        <f>250/1000</f>
        <v>0.25</v>
      </c>
      <c r="AU20" s="51">
        <v>0.87</v>
      </c>
      <c r="AV20" s="51">
        <v>1.5529999999999999</v>
      </c>
      <c r="AW20" s="51">
        <v>2.411</v>
      </c>
      <c r="AX20" s="51">
        <v>2.27</v>
      </c>
      <c r="AY20" s="51">
        <f>3950/1000</f>
        <v>3.95</v>
      </c>
      <c r="AZ20" s="51">
        <v>2.37</v>
      </c>
      <c r="BA20" s="51">
        <v>1.1499999999999999</v>
      </c>
      <c r="BB20" s="51">
        <v>1.724</v>
      </c>
      <c r="BC20" s="51">
        <v>2.8149999999999999</v>
      </c>
      <c r="BD20" s="51">
        <v>1.2</v>
      </c>
      <c r="BE20" s="51">
        <v>2.1</v>
      </c>
      <c r="BF20" s="51">
        <v>4.1100000000000003</v>
      </c>
      <c r="BG20" s="51">
        <v>4.22</v>
      </c>
      <c r="BH20" s="51">
        <v>3.8849999999999998</v>
      </c>
      <c r="BI20" s="51">
        <v>2.15</v>
      </c>
      <c r="BJ20" s="89">
        <f>SUM(E20:M20)</f>
        <v>0.312</v>
      </c>
      <c r="BK20" s="51">
        <v>1.1300000000000001</v>
      </c>
      <c r="BL20" s="51">
        <v>2.5839999999999996</v>
      </c>
      <c r="BM20" s="51">
        <v>8.8520000000000003</v>
      </c>
      <c r="BN20" s="51">
        <v>31.943999999999996</v>
      </c>
      <c r="BO20" s="51">
        <v>15.706000000000001</v>
      </c>
      <c r="BP20" s="37">
        <v>0</v>
      </c>
      <c r="BQ20" s="39" t="s">
        <v>28</v>
      </c>
      <c r="BS20" s="52"/>
    </row>
    <row r="21" spans="1:72" s="1" customFormat="1" ht="29.25" customHeight="1" x14ac:dyDescent="0.2">
      <c r="A21" s="104"/>
      <c r="B21" s="117"/>
      <c r="C21" s="118"/>
      <c r="D21" s="39" t="s">
        <v>21</v>
      </c>
      <c r="E21" s="93">
        <v>0</v>
      </c>
      <c r="F21" s="93">
        <v>0.14180000000000001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21.988890549999997</v>
      </c>
      <c r="M21" s="93">
        <v>0</v>
      </c>
      <c r="N21" s="93">
        <v>0</v>
      </c>
      <c r="O21" s="93">
        <v>0</v>
      </c>
      <c r="P21" s="93">
        <v>0</v>
      </c>
      <c r="Q21" s="93">
        <f>53000/1000000</f>
        <v>5.2999999999999999E-2</v>
      </c>
      <c r="R21" s="93">
        <v>0</v>
      </c>
      <c r="S21" s="93">
        <v>0</v>
      </c>
      <c r="T21" s="93">
        <v>0</v>
      </c>
      <c r="U21" s="93">
        <v>1.7999999999999999E-2</v>
      </c>
      <c r="V21" s="93">
        <v>3.5000999999999997E-2</v>
      </c>
      <c r="W21" s="93">
        <v>5.0000000000000001E-3</v>
      </c>
      <c r="X21" s="93">
        <v>0</v>
      </c>
      <c r="Y21" s="93">
        <f>(2000000/1000000)*0.709</f>
        <v>1.4179999999999999</v>
      </c>
      <c r="Z21" s="93">
        <v>0</v>
      </c>
      <c r="AA21" s="93">
        <f>50000/1000000</f>
        <v>0.05</v>
      </c>
      <c r="AB21" s="93">
        <v>0.03</v>
      </c>
      <c r="AC21" s="93">
        <v>6.1100000000000002E-2</v>
      </c>
      <c r="AD21" s="93">
        <v>0</v>
      </c>
      <c r="AE21" s="51">
        <v>0</v>
      </c>
      <c r="AF21" s="51">
        <v>7.4999999999999997E-2</v>
      </c>
      <c r="AG21" s="51">
        <v>5.0000000000000001E-3</v>
      </c>
      <c r="AH21" s="51">
        <v>0</v>
      </c>
      <c r="AI21" s="50">
        <v>0</v>
      </c>
      <c r="AJ21" s="50">
        <v>1.5800000000000002E-2</v>
      </c>
      <c r="AK21" s="50">
        <v>2.1499999999999998E-2</v>
      </c>
      <c r="AL21" s="50">
        <v>0.13</v>
      </c>
      <c r="AM21" s="50">
        <v>0</v>
      </c>
      <c r="AN21" s="50">
        <v>1.6E-2</v>
      </c>
      <c r="AO21" s="50">
        <v>5.0000000000000001E-3</v>
      </c>
      <c r="AP21" s="50">
        <v>6.0699999999999997E-2</v>
      </c>
      <c r="AQ21" s="50">
        <v>3.5000000000000001E-3</v>
      </c>
      <c r="AR21" s="50">
        <v>5.5E-2</v>
      </c>
      <c r="AS21" s="51">
        <f>106600/1000000</f>
        <v>0.1066</v>
      </c>
      <c r="AT21" s="51">
        <f>25000/1000000</f>
        <v>2.5000000000000001E-2</v>
      </c>
      <c r="AU21" s="51">
        <v>8.6999999999999994E-2</v>
      </c>
      <c r="AV21" s="51">
        <v>0.15529999999999999</v>
      </c>
      <c r="AW21" s="51">
        <v>0.24110000000000001</v>
      </c>
      <c r="AX21" s="51">
        <v>0.22700000000000001</v>
      </c>
      <c r="AY21" s="51">
        <f>395000/1000000</f>
        <v>0.39500000000000002</v>
      </c>
      <c r="AZ21" s="51">
        <v>0.23699999999999999</v>
      </c>
      <c r="BA21" s="51">
        <v>0.115</v>
      </c>
      <c r="BB21" s="51">
        <v>0.1724</v>
      </c>
      <c r="BC21" s="51">
        <v>0.28149999999999997</v>
      </c>
      <c r="BD21" s="51">
        <v>0.12</v>
      </c>
      <c r="BE21" s="51">
        <f>210000/1000000</f>
        <v>0.21</v>
      </c>
      <c r="BF21" s="51">
        <v>0.41099999999999998</v>
      </c>
      <c r="BG21" s="51">
        <v>0.42199999999999999</v>
      </c>
      <c r="BH21" s="51">
        <f>388500/1000000</f>
        <v>0.38850000000000001</v>
      </c>
      <c r="BI21" s="51">
        <v>0.215</v>
      </c>
      <c r="BJ21" s="89">
        <f>SUM(E21:M21)</f>
        <v>22.130690549999997</v>
      </c>
      <c r="BK21" s="51">
        <v>1.5290009999999998</v>
      </c>
      <c r="BL21" s="51">
        <v>0.25840000000000002</v>
      </c>
      <c r="BM21" s="51">
        <v>0.88519999999999999</v>
      </c>
      <c r="BN21" s="51">
        <v>3.1943999999999999</v>
      </c>
      <c r="BO21" s="51">
        <v>1.8538000000000001</v>
      </c>
      <c r="BP21" s="37">
        <v>0</v>
      </c>
      <c r="BQ21" s="39" t="s">
        <v>29</v>
      </c>
      <c r="BR21" s="46"/>
      <c r="BS21" s="3"/>
    </row>
    <row r="22" spans="1:72" s="1" customFormat="1" ht="29.25" customHeight="1" x14ac:dyDescent="0.2">
      <c r="A22" s="3"/>
      <c r="B22" s="117"/>
      <c r="C22" s="118"/>
      <c r="D22" s="39" t="s">
        <v>22</v>
      </c>
      <c r="E22" s="94">
        <v>13.292841885173841</v>
      </c>
      <c r="F22" s="94">
        <v>13.719006801451044</v>
      </c>
      <c r="G22" s="94">
        <v>13.946755613638524</v>
      </c>
      <c r="H22" s="94">
        <v>13.533252153899557</v>
      </c>
      <c r="I22" s="94">
        <v>13.693067484342897</v>
      </c>
      <c r="J22" s="94">
        <v>13.024792693195232</v>
      </c>
      <c r="K22" s="94">
        <v>13.238572526716968</v>
      </c>
      <c r="L22" s="94">
        <v>22.365799233944802</v>
      </c>
      <c r="M22" s="94">
        <v>37.413579811430012</v>
      </c>
      <c r="N22" s="94">
        <v>37.319696366686557</v>
      </c>
      <c r="O22" s="94">
        <v>36.420981165740152</v>
      </c>
      <c r="P22" s="94">
        <v>37.593521020371107</v>
      </c>
      <c r="Q22" s="94">
        <v>37.621906604597079</v>
      </c>
      <c r="R22" s="94">
        <v>37.958695255302906</v>
      </c>
      <c r="S22" s="94">
        <v>38.915898661417081</v>
      </c>
      <c r="T22" s="94">
        <v>38.92565158704538</v>
      </c>
      <c r="U22" s="94">
        <v>37.132561848751223</v>
      </c>
      <c r="V22" s="94">
        <v>30.841150041160752</v>
      </c>
      <c r="W22" s="94">
        <v>23.751486769724018</v>
      </c>
      <c r="X22" s="94">
        <v>18.394546480488721</v>
      </c>
      <c r="Y22" s="94">
        <v>10.474548697020911</v>
      </c>
      <c r="Z22" s="94">
        <v>9.9844970436289469</v>
      </c>
      <c r="AA22" s="94">
        <v>9.4932741256515936</v>
      </c>
      <c r="AB22" s="94">
        <v>9.3974980369250396</v>
      </c>
      <c r="AC22" s="94">
        <v>9.8864561420809363</v>
      </c>
      <c r="AD22" s="94">
        <v>9.7551449157568495</v>
      </c>
      <c r="AE22" s="53">
        <v>9.776438148754</v>
      </c>
      <c r="AF22" s="53">
        <v>9.9217639965938638</v>
      </c>
      <c r="AG22" s="53">
        <v>9.7447458871577535</v>
      </c>
      <c r="AH22" s="53">
        <v>10.292518692908326</v>
      </c>
      <c r="AI22" s="53">
        <v>10.292518692908326</v>
      </c>
      <c r="AJ22" s="53">
        <v>11.421408589839531</v>
      </c>
      <c r="AK22" s="53">
        <v>11.763277954477269</v>
      </c>
      <c r="AL22" s="53">
        <v>11.364035483704653</v>
      </c>
      <c r="AM22" s="53">
        <v>11.623055666802365</v>
      </c>
      <c r="AN22" s="53">
        <v>11.551366029403328</v>
      </c>
      <c r="AO22" s="53">
        <v>11.760281740715772</v>
      </c>
      <c r="AP22" s="53">
        <v>11.800112035543233</v>
      </c>
      <c r="AQ22" s="53">
        <v>12.144667372742768</v>
      </c>
      <c r="AR22" s="53">
        <v>12.054080452351108</v>
      </c>
      <c r="AS22" s="53">
        <v>11.593501846298954</v>
      </c>
      <c r="AT22" s="53">
        <v>11.602885124929662</v>
      </c>
      <c r="AU22" s="53">
        <v>12.878380982148725</v>
      </c>
      <c r="AV22" s="53">
        <v>14.936806086637748</v>
      </c>
      <c r="AW22" s="53">
        <v>18.631606069780922</v>
      </c>
      <c r="AX22" s="53">
        <v>17.905766965084013</v>
      </c>
      <c r="AY22" s="41">
        <v>17.464346443884484</v>
      </c>
      <c r="AZ22" s="41">
        <v>18.161222463695903</v>
      </c>
      <c r="BA22" s="41">
        <v>19.128422316209171</v>
      </c>
      <c r="BB22" s="41">
        <v>19.217535190395328</v>
      </c>
      <c r="BC22" s="41">
        <v>19.481004153011785</v>
      </c>
      <c r="BD22" s="41">
        <v>19.805038526524314</v>
      </c>
      <c r="BE22" s="41">
        <v>20.151838585568875</v>
      </c>
      <c r="BF22" s="41">
        <v>21.283280122628344</v>
      </c>
      <c r="BG22" s="41">
        <v>23.236454751951509</v>
      </c>
      <c r="BH22" s="41">
        <v>21.613124073205217</v>
      </c>
      <c r="BI22" s="41">
        <v>19.897802359583402</v>
      </c>
      <c r="BJ22" s="49">
        <f>E22</f>
        <v>13.292841885173841</v>
      </c>
      <c r="BK22" s="53">
        <v>37.319696366686557</v>
      </c>
      <c r="BL22" s="53">
        <v>9.9844970436289469</v>
      </c>
      <c r="BM22" s="53">
        <v>11.364035483704653</v>
      </c>
      <c r="BN22" s="53">
        <v>17.905766965084013</v>
      </c>
      <c r="BO22" s="53">
        <v>19.538947828152924</v>
      </c>
      <c r="BP22" s="53">
        <v>16.549810563647299</v>
      </c>
      <c r="BQ22" s="39" t="s">
        <v>30</v>
      </c>
      <c r="BR22" s="46"/>
    </row>
    <row r="23" spans="1:72" s="1" customFormat="1" ht="29.25" customHeight="1" x14ac:dyDescent="0.2">
      <c r="A23" s="3"/>
      <c r="B23" s="117"/>
      <c r="C23" s="118"/>
      <c r="D23" s="39" t="s">
        <v>23</v>
      </c>
      <c r="E23" s="94">
        <v>1.2584195281762549</v>
      </c>
      <c r="F23" s="94">
        <v>1.2987641179561864</v>
      </c>
      <c r="G23" s="94">
        <v>1.3203248613435983</v>
      </c>
      <c r="H23" s="94">
        <v>1.2744645021162022</v>
      </c>
      <c r="I23" s="94">
        <v>1.2895147622626755</v>
      </c>
      <c r="J23" s="94">
        <v>1.2243920810208047</v>
      </c>
      <c r="K23" s="94">
        <v>1.1306247395447286</v>
      </c>
      <c r="L23" s="94">
        <v>1.1136237195370422</v>
      </c>
      <c r="M23" s="94">
        <v>1.1256767201067601</v>
      </c>
      <c r="N23" s="94">
        <v>1.1135754379919298</v>
      </c>
      <c r="O23" s="94">
        <v>1.086758843245536</v>
      </c>
      <c r="P23" s="94">
        <v>1.1217460406051909</v>
      </c>
      <c r="Q23" s="94">
        <v>1.1035026466613982</v>
      </c>
      <c r="R23" s="94">
        <v>1.1133811244144101</v>
      </c>
      <c r="S23" s="94">
        <v>1.141457226541335</v>
      </c>
      <c r="T23" s="94">
        <v>1.1376128915919093</v>
      </c>
      <c r="U23" s="94">
        <v>1.0852093499966424</v>
      </c>
      <c r="V23" s="94">
        <v>0.90136431994295574</v>
      </c>
      <c r="W23" s="94">
        <v>0.90345832894235667</v>
      </c>
      <c r="X23" s="94">
        <v>0.89245023590678796</v>
      </c>
      <c r="Y23" s="94">
        <v>0.88222867447799547</v>
      </c>
      <c r="Z23" s="94">
        <v>0.85036566978792283</v>
      </c>
      <c r="AA23" s="94">
        <v>0.80852889985993392</v>
      </c>
      <c r="AB23" s="94">
        <v>0.80037178413505194</v>
      </c>
      <c r="AC23" s="94">
        <v>0.86737371318663492</v>
      </c>
      <c r="AD23" s="94">
        <v>0.85585331555142719</v>
      </c>
      <c r="AE23" s="53">
        <v>0.8549517592099446</v>
      </c>
      <c r="AF23" s="53">
        <v>0.86766053794703557</v>
      </c>
      <c r="AG23" s="53">
        <v>0.89169104976113012</v>
      </c>
      <c r="AH23" s="53">
        <v>0.92952402066414352</v>
      </c>
      <c r="AI23" s="53">
        <v>0.92952402066414352</v>
      </c>
      <c r="AJ23" s="53">
        <v>1.0419532233838364</v>
      </c>
      <c r="AK23" s="53">
        <v>1.0949042533132027</v>
      </c>
      <c r="AL23" s="53">
        <v>1.0554406561760357</v>
      </c>
      <c r="AM23" s="53">
        <v>1.0470222604418835</v>
      </c>
      <c r="AN23" s="53">
        <v>1.0405643505469679</v>
      </c>
      <c r="AO23" s="53">
        <v>1.078504473744498</v>
      </c>
      <c r="AP23" s="53">
        <v>1.0811357550526175</v>
      </c>
      <c r="AQ23" s="53">
        <v>1.1128441625853278</v>
      </c>
      <c r="AR23" s="53">
        <v>1.1121660200940138</v>
      </c>
      <c r="AS23" s="53">
        <v>1.0696708768719059</v>
      </c>
      <c r="AT23" s="53">
        <v>1.070536622184574</v>
      </c>
      <c r="AU23" s="53">
        <v>1.1279254191107733</v>
      </c>
      <c r="AV23" s="53">
        <v>1.1875777473566191</v>
      </c>
      <c r="AW23" s="53">
        <v>1.1825860930430343</v>
      </c>
      <c r="AX23" s="53">
        <v>1.1486919363198629</v>
      </c>
      <c r="AY23" s="41">
        <v>1.1192809018762551</v>
      </c>
      <c r="AZ23" s="41">
        <v>1.163943324398433</v>
      </c>
      <c r="BA23" s="41">
        <v>1.1931463111125535</v>
      </c>
      <c r="BB23" s="41">
        <v>1.1987047777414375</v>
      </c>
      <c r="BC23" s="41">
        <v>1.2151293148172473</v>
      </c>
      <c r="BD23" s="41">
        <v>1.2462089765057185</v>
      </c>
      <c r="BE23" s="41">
        <v>1.2680309662006759</v>
      </c>
      <c r="BF23" s="41">
        <v>1.3392256067961259</v>
      </c>
      <c r="BG23" s="41">
        <v>1.3131023406071498</v>
      </c>
      <c r="BH23" s="41">
        <v>1.3031369171214131</v>
      </c>
      <c r="BI23" s="41">
        <v>1.2589758862598734</v>
      </c>
      <c r="BJ23" s="49">
        <f>E23</f>
        <v>1.2584195281762549</v>
      </c>
      <c r="BK23" s="53">
        <v>1.1135754379919298</v>
      </c>
      <c r="BL23" s="53">
        <v>0.85036566978792283</v>
      </c>
      <c r="BM23" s="53">
        <v>1.0554406561760357</v>
      </c>
      <c r="BN23" s="53">
        <v>1.1486919363198629</v>
      </c>
      <c r="BO23" s="53">
        <v>1.2258151996541793</v>
      </c>
      <c r="BP23" s="53">
        <v>1.246479157423328</v>
      </c>
      <c r="BQ23" s="39" t="s">
        <v>31</v>
      </c>
      <c r="BR23" s="46"/>
    </row>
    <row r="24" spans="1:72" s="1" customFormat="1" ht="29.25" customHeight="1" x14ac:dyDescent="0.2">
      <c r="B24" s="117"/>
      <c r="C24" s="118"/>
      <c r="D24" s="39" t="s">
        <v>24</v>
      </c>
      <c r="E24" s="95">
        <v>4.5608873720633474</v>
      </c>
      <c r="F24" s="95">
        <v>4.432666859216142</v>
      </c>
      <c r="G24" s="95">
        <v>4.3602819519318947</v>
      </c>
      <c r="H24" s="95">
        <v>4.5363285933149404</v>
      </c>
      <c r="I24" s="95">
        <v>4.483383929603237</v>
      </c>
      <c r="J24" s="95">
        <v>4.7076521367761721</v>
      </c>
      <c r="K24" s="95">
        <v>4.7681231730327278</v>
      </c>
      <c r="L24" s="95">
        <v>3.5800265901898509</v>
      </c>
      <c r="M24" s="95">
        <v>2.9271770512529507</v>
      </c>
      <c r="N24" s="95">
        <v>2.9828190940766932</v>
      </c>
      <c r="O24" s="95">
        <v>3.0564224066651402</v>
      </c>
      <c r="P24" s="95">
        <v>2.9610927597704007</v>
      </c>
      <c r="Q24" s="95">
        <v>2.9851366270371065</v>
      </c>
      <c r="R24" s="95">
        <v>2.9586509923220432</v>
      </c>
      <c r="S24" s="95">
        <v>2.8858778866051873</v>
      </c>
      <c r="T24" s="95">
        <v>2.8841026265670173</v>
      </c>
      <c r="U24" s="95">
        <v>3.0233727056137845</v>
      </c>
      <c r="V24" s="95">
        <v>3.6207148417513753</v>
      </c>
      <c r="W24" s="95">
        <v>2.2182071151955323</v>
      </c>
      <c r="X24" s="95">
        <v>3.0893902771209021</v>
      </c>
      <c r="Y24" s="95">
        <v>1.7467475965525856</v>
      </c>
      <c r="Z24" s="95">
        <v>1.8194864985069878</v>
      </c>
      <c r="AA24" s="95">
        <v>1.9136345716782821</v>
      </c>
      <c r="AB24" s="95">
        <v>1.9331376813152414</v>
      </c>
      <c r="AC24" s="95">
        <v>1.8079631564350531</v>
      </c>
      <c r="AD24" s="95">
        <v>1.8322996333680392</v>
      </c>
      <c r="AE24" s="48">
        <v>1.7938775774512665</v>
      </c>
      <c r="AF24" s="48">
        <v>1.743054570319494</v>
      </c>
      <c r="AG24" s="48">
        <v>1.0306752568255968</v>
      </c>
      <c r="AH24" s="48">
        <v>5.5194906156210886</v>
      </c>
      <c r="AI24" s="48">
        <v>5.5194906156210886</v>
      </c>
      <c r="AJ24" s="48">
        <v>4.9134199471428612</v>
      </c>
      <c r="AK24" s="48">
        <v>5.4708179048162986</v>
      </c>
      <c r="AL24" s="48">
        <v>5.7198253989760497</v>
      </c>
      <c r="AM24" s="48">
        <v>5.7666556815992447</v>
      </c>
      <c r="AN24" s="48">
        <v>5.8024444752160891</v>
      </c>
      <c r="AO24" s="48">
        <v>5.6689597017603841</v>
      </c>
      <c r="AP24" s="48">
        <v>5.6482455202734769</v>
      </c>
      <c r="AQ24" s="48">
        <v>5.4879326876706562</v>
      </c>
      <c r="AR24" s="48">
        <v>5.5225089376779737</v>
      </c>
      <c r="AS24" s="48">
        <v>5.7419033451786099</v>
      </c>
      <c r="AT24" s="48">
        <v>5.675964067212667</v>
      </c>
      <c r="AU24" s="48">
        <v>4.4162534384684724</v>
      </c>
      <c r="AV24" s="48">
        <v>4.9626197811533972</v>
      </c>
      <c r="AW24" s="53">
        <v>4.8379659694443236</v>
      </c>
      <c r="AX24" s="53">
        <v>4.9613141180454621</v>
      </c>
      <c r="AY24" s="53">
        <v>5.0872129609661343</v>
      </c>
      <c r="AZ24" s="53">
        <v>4.8920082203569661</v>
      </c>
      <c r="BA24" s="53">
        <v>4.7773235072949989</v>
      </c>
      <c r="BB24" s="53">
        <v>4.7551707689529401</v>
      </c>
      <c r="BC24" s="53">
        <v>4.6908965574397232</v>
      </c>
      <c r="BD24" s="53">
        <v>4.6109220179634196</v>
      </c>
      <c r="BE24" s="53">
        <v>4.5329631156940247</v>
      </c>
      <c r="BF24" s="53">
        <v>4.2919860344201641</v>
      </c>
      <c r="BG24" s="53">
        <v>3.9103616188418675</v>
      </c>
      <c r="BH24" s="53">
        <v>4.256794980776716</v>
      </c>
      <c r="BI24" s="41">
        <v>4.4267817436455852</v>
      </c>
      <c r="BJ24" s="49">
        <f>E24</f>
        <v>4.5608873720633474</v>
      </c>
      <c r="BK24" s="53">
        <v>2.9828190940766932</v>
      </c>
      <c r="BL24" s="53">
        <v>1.8194864985069878</v>
      </c>
      <c r="BM24" s="53">
        <v>5.7198253989760497</v>
      </c>
      <c r="BN24" s="53">
        <v>4.9613141180454621</v>
      </c>
      <c r="BO24" s="53">
        <v>4.5641557552508969</v>
      </c>
      <c r="BP24" s="53">
        <v>4.1420132953863957</v>
      </c>
      <c r="BQ24" s="39" t="s">
        <v>32</v>
      </c>
      <c r="BR24" s="46"/>
    </row>
    <row r="25" spans="1:72" s="1" customFormat="1" ht="29.25" customHeight="1" x14ac:dyDescent="0.2">
      <c r="B25" s="117"/>
      <c r="C25" s="118"/>
      <c r="D25" s="39" t="s">
        <v>13</v>
      </c>
      <c r="E25" s="34">
        <v>47.823999999999998</v>
      </c>
      <c r="F25" s="34">
        <v>47.850999999999999</v>
      </c>
      <c r="G25" s="34">
        <v>47.793999999999997</v>
      </c>
      <c r="H25" s="34">
        <v>47.527000000000001</v>
      </c>
      <c r="I25" s="34">
        <v>47.966000000000001</v>
      </c>
      <c r="J25" s="34">
        <v>47.795999999999999</v>
      </c>
      <c r="K25" s="34">
        <v>47.777000000000001</v>
      </c>
      <c r="L25" s="34">
        <v>48.274999999999999</v>
      </c>
      <c r="M25" s="34">
        <v>48.118000000000002</v>
      </c>
      <c r="N25" s="34">
        <v>48.122</v>
      </c>
      <c r="O25" s="34">
        <v>48.21</v>
      </c>
      <c r="P25" s="34">
        <v>48.350999999999999</v>
      </c>
      <c r="Q25" s="34">
        <v>48.173000000000002</v>
      </c>
      <c r="R25" s="34">
        <v>48.71</v>
      </c>
      <c r="S25" s="34">
        <v>48.811</v>
      </c>
      <c r="T25" s="34">
        <v>48.954999999999998</v>
      </c>
      <c r="U25" s="34">
        <v>51.162999999999997</v>
      </c>
      <c r="V25" s="34">
        <v>50.341000000000001</v>
      </c>
      <c r="W25" s="34">
        <v>50.554000000000002</v>
      </c>
      <c r="X25" s="34">
        <v>50.709000000000003</v>
      </c>
      <c r="Y25" s="34">
        <v>50.789000000000001</v>
      </c>
      <c r="Z25" s="34">
        <v>51.118000000000002</v>
      </c>
      <c r="AA25" s="34">
        <v>51.335000000000001</v>
      </c>
      <c r="AB25" s="34">
        <v>50.154000000000003</v>
      </c>
      <c r="AC25" s="34">
        <v>50.167000000000002</v>
      </c>
      <c r="AD25" s="34">
        <v>50.228000000000002</v>
      </c>
      <c r="AE25" s="34">
        <v>50.101999999999997</v>
      </c>
      <c r="AF25" s="34">
        <v>50.634</v>
      </c>
      <c r="AG25" s="34">
        <v>50.326999999999998</v>
      </c>
      <c r="AH25" s="34">
        <v>50.253</v>
      </c>
      <c r="AI25" s="34">
        <v>50.253</v>
      </c>
      <c r="AJ25" s="34">
        <v>50.881999999999998</v>
      </c>
      <c r="AK25" s="34">
        <v>51.652000000000001</v>
      </c>
      <c r="AL25" s="34">
        <v>51.631999999999998</v>
      </c>
      <c r="AM25" s="34">
        <v>51.262999999999998</v>
      </c>
      <c r="AN25" s="34">
        <v>49.962000000000003</v>
      </c>
      <c r="AO25" s="34">
        <v>50.54</v>
      </c>
      <c r="AP25" s="34">
        <v>50.356000000000002</v>
      </c>
      <c r="AQ25" s="34">
        <v>50.503999999999998</v>
      </c>
      <c r="AR25" s="34">
        <v>51.091999999999999</v>
      </c>
      <c r="AS25" s="34">
        <v>50.664999999999999</v>
      </c>
      <c r="AT25" s="48">
        <v>50.694000000000003</v>
      </c>
      <c r="AU25" s="34">
        <v>51.116999999999997</v>
      </c>
      <c r="AV25" s="34">
        <v>51.728999999999999</v>
      </c>
      <c r="AW25" s="35">
        <v>51.612000000000002</v>
      </c>
      <c r="AX25" s="35">
        <v>51.716999999999999</v>
      </c>
      <c r="AY25" s="35">
        <v>49.08</v>
      </c>
      <c r="AZ25" s="35">
        <v>48.947000000000003</v>
      </c>
      <c r="BA25" s="35">
        <v>49.069000000000003</v>
      </c>
      <c r="BB25" s="35">
        <v>49.012</v>
      </c>
      <c r="BC25" s="35">
        <v>49.042999999999999</v>
      </c>
      <c r="BD25" s="35">
        <v>48.488</v>
      </c>
      <c r="BE25" s="35">
        <v>48.45</v>
      </c>
      <c r="BF25" s="35">
        <v>48.600999999999999</v>
      </c>
      <c r="BG25" s="35">
        <v>47.94</v>
      </c>
      <c r="BH25" s="35">
        <v>48.1</v>
      </c>
      <c r="BI25" s="35">
        <v>47.927999999999997</v>
      </c>
      <c r="BJ25" s="49">
        <f>E25</f>
        <v>47.823999999999998</v>
      </c>
      <c r="BK25" s="33">
        <v>48.122</v>
      </c>
      <c r="BL25" s="33">
        <v>51.118000000000002</v>
      </c>
      <c r="BM25" s="33">
        <v>51.631999999999998</v>
      </c>
      <c r="BN25" s="33">
        <v>51.716999999999999</v>
      </c>
      <c r="BO25" s="33">
        <v>48.131999999999998</v>
      </c>
      <c r="BP25" s="37">
        <v>49.612000000000002</v>
      </c>
      <c r="BQ25" s="39" t="s">
        <v>4</v>
      </c>
      <c r="BS25" s="38"/>
    </row>
    <row r="26" spans="1:72" s="1" customFormat="1" ht="29.25" customHeight="1" x14ac:dyDescent="0.2">
      <c r="B26" s="117"/>
      <c r="C26" s="118"/>
      <c r="D26" s="39" t="s">
        <v>25</v>
      </c>
      <c r="E26" s="34">
        <v>7.2854669699999999</v>
      </c>
      <c r="F26" s="34">
        <v>123.57756006999998</v>
      </c>
      <c r="G26" s="34">
        <v>13.793668629999999</v>
      </c>
      <c r="H26" s="34">
        <v>18.590822060000001</v>
      </c>
      <c r="I26" s="34">
        <v>19.65998059</v>
      </c>
      <c r="J26" s="35">
        <v>11.57889574</v>
      </c>
      <c r="K26" s="35">
        <v>12.314312599999997</v>
      </c>
      <c r="L26" s="35">
        <v>9.1755447899999982</v>
      </c>
      <c r="M26" s="35">
        <v>11.239307289999999</v>
      </c>
      <c r="N26" s="34">
        <v>5.7551434299999995</v>
      </c>
      <c r="O26" s="34">
        <v>9.4184472200000009</v>
      </c>
      <c r="P26" s="34">
        <v>12.959823180000001</v>
      </c>
      <c r="Q26" s="34">
        <v>8.0828652900000009</v>
      </c>
      <c r="R26" s="34">
        <v>11.52470774</v>
      </c>
      <c r="S26" s="34">
        <v>7.6487041799999984</v>
      </c>
      <c r="T26" s="34">
        <v>19.349629470000004</v>
      </c>
      <c r="U26" s="34">
        <v>33.155695229999999</v>
      </c>
      <c r="V26" s="47">
        <v>9.5203057800000011</v>
      </c>
      <c r="W26" s="34">
        <v>20.02001095</v>
      </c>
      <c r="X26" s="34">
        <v>9.6235970799999997</v>
      </c>
      <c r="Y26" s="34">
        <v>73.158700890000006</v>
      </c>
      <c r="Z26" s="34">
        <v>9.8489547699999989</v>
      </c>
      <c r="AA26" s="34">
        <v>5.6474465700000005</v>
      </c>
      <c r="AB26" s="34">
        <v>7.8126914300000001</v>
      </c>
      <c r="AC26" s="34">
        <v>7.1297119799999997</v>
      </c>
      <c r="AD26" s="34">
        <v>7.1602956499999992</v>
      </c>
      <c r="AE26" s="34">
        <v>10.381678259999999</v>
      </c>
      <c r="AF26" s="34">
        <v>6.7225095500000007</v>
      </c>
      <c r="AG26" s="34">
        <v>3.9285589999999999</v>
      </c>
      <c r="AH26" s="34">
        <v>0</v>
      </c>
      <c r="AI26" s="34">
        <v>5.1138660100000006</v>
      </c>
      <c r="AJ26" s="34">
        <v>13.653970920000003</v>
      </c>
      <c r="AK26" s="34">
        <v>19.442270359999998</v>
      </c>
      <c r="AL26" s="34">
        <v>65.644943990000002</v>
      </c>
      <c r="AM26" s="34">
        <v>22.849524410000001</v>
      </c>
      <c r="AN26" s="34">
        <v>173.88105456</v>
      </c>
      <c r="AO26" s="34">
        <v>42.07992651</v>
      </c>
      <c r="AP26" s="34">
        <v>26.138600929999999</v>
      </c>
      <c r="AQ26" s="34">
        <v>26.89136834</v>
      </c>
      <c r="AR26" s="34">
        <v>17.281500179999998</v>
      </c>
      <c r="AS26" s="34">
        <v>10.66068544</v>
      </c>
      <c r="AT26" s="34">
        <f>46456606.79/1000000</f>
        <v>46.456606790000002</v>
      </c>
      <c r="AU26" s="34">
        <v>47.581396909999995</v>
      </c>
      <c r="AV26" s="34">
        <v>22.925513599999999</v>
      </c>
      <c r="AW26" s="35">
        <v>26.32577706</v>
      </c>
      <c r="AX26" s="35">
        <v>495.7353526</v>
      </c>
      <c r="AY26" s="35">
        <f>22830660.83/1000000</f>
        <v>22.830660829999999</v>
      </c>
      <c r="AZ26" s="35">
        <v>356.62202654000004</v>
      </c>
      <c r="BA26" s="35">
        <v>17.769431109999999</v>
      </c>
      <c r="BB26" s="35">
        <v>79.496134900000001</v>
      </c>
      <c r="BC26" s="35">
        <v>39.943380420000004</v>
      </c>
      <c r="BD26" s="35">
        <v>11.551086300000001</v>
      </c>
      <c r="BE26" s="35">
        <v>108.78831199000001</v>
      </c>
      <c r="BF26" s="35">
        <v>19.923009109999999</v>
      </c>
      <c r="BG26" s="35">
        <v>22.600341879999995</v>
      </c>
      <c r="BH26" s="35">
        <v>39.994490859999999</v>
      </c>
      <c r="BI26" s="35">
        <f>16554820/1000000</f>
        <v>16.554819999999999</v>
      </c>
      <c r="BJ26" s="36">
        <f>SUM(E26:M26)</f>
        <v>227.21555873999998</v>
      </c>
      <c r="BK26" s="33">
        <v>220.21763043999999</v>
      </c>
      <c r="BL26" s="33">
        <v>96.8419545</v>
      </c>
      <c r="BM26" s="33">
        <v>528.71689872000002</v>
      </c>
      <c r="BN26" s="33">
        <v>1231.8090465400005</v>
      </c>
      <c r="BO26" s="33">
        <v>994.9661830099999</v>
      </c>
      <c r="BP26" s="33">
        <v>666.47031956000001</v>
      </c>
      <c r="BQ26" s="39" t="s">
        <v>33</v>
      </c>
      <c r="BR26" s="46"/>
    </row>
    <row r="27" spans="1:72" s="1" customFormat="1" ht="29.25" customHeight="1" x14ac:dyDescent="0.2">
      <c r="B27" s="117"/>
      <c r="C27" s="118"/>
      <c r="D27" s="39" t="s">
        <v>26</v>
      </c>
      <c r="E27" s="35">
        <v>9.40277326</v>
      </c>
      <c r="F27" s="35">
        <v>131.32078473000001</v>
      </c>
      <c r="G27" s="35">
        <v>18.545306839999999</v>
      </c>
      <c r="H27" s="35">
        <v>58.086778539999997</v>
      </c>
      <c r="I27" s="35">
        <v>28.251186609999998</v>
      </c>
      <c r="J27" s="35">
        <v>20.4655387</v>
      </c>
      <c r="K27" s="35">
        <v>19.102220120000002</v>
      </c>
      <c r="L27" s="35">
        <v>11.35226252</v>
      </c>
      <c r="M27" s="35">
        <v>16.23195093</v>
      </c>
      <c r="N27" s="35">
        <v>34.547674610000001</v>
      </c>
      <c r="O27" s="35">
        <v>11.337786219999998</v>
      </c>
      <c r="P27" s="35">
        <v>14.983802620000001</v>
      </c>
      <c r="Q27" s="35">
        <v>11.64029976</v>
      </c>
      <c r="R27" s="35">
        <v>13.77545205</v>
      </c>
      <c r="S27" s="35">
        <v>10.22906605</v>
      </c>
      <c r="T27" s="35">
        <v>29.29675129</v>
      </c>
      <c r="U27" s="35">
        <v>35.825462729999998</v>
      </c>
      <c r="V27" s="88">
        <v>9.4752636799999994</v>
      </c>
      <c r="W27" s="35">
        <v>23.120142240000003</v>
      </c>
      <c r="X27" s="35">
        <v>11.994866480000001</v>
      </c>
      <c r="Y27" s="35">
        <v>74.892245310000007</v>
      </c>
      <c r="Z27" s="35">
        <v>11.68780243</v>
      </c>
      <c r="AA27" s="35">
        <v>10.423042619999999</v>
      </c>
      <c r="AB27" s="35">
        <v>6.6730383000000009</v>
      </c>
      <c r="AC27" s="35">
        <v>8.4972940999999995</v>
      </c>
      <c r="AD27" s="35">
        <v>10.10137327</v>
      </c>
      <c r="AE27" s="35">
        <v>17.205876289999999</v>
      </c>
      <c r="AF27" s="35">
        <v>14.165428940000002</v>
      </c>
      <c r="AG27" s="35">
        <v>11.931659</v>
      </c>
      <c r="AH27" s="35">
        <v>0</v>
      </c>
      <c r="AI27" s="35">
        <v>9.8408909800000011</v>
      </c>
      <c r="AJ27" s="35">
        <v>40.752389099999995</v>
      </c>
      <c r="AK27" s="35">
        <v>23.102442280000002</v>
      </c>
      <c r="AL27" s="35">
        <v>72.231029579999998</v>
      </c>
      <c r="AM27" s="35">
        <v>8.2377716799999998</v>
      </c>
      <c r="AN27" s="35">
        <v>20.565980950000004</v>
      </c>
      <c r="AO27" s="35">
        <v>46.921250689999994</v>
      </c>
      <c r="AP27" s="35">
        <v>24.271253099999999</v>
      </c>
      <c r="AQ27" s="35">
        <v>30.525812200000001</v>
      </c>
      <c r="AR27" s="35">
        <v>17.014117819999999</v>
      </c>
      <c r="AS27" s="35">
        <v>12.225185980000001</v>
      </c>
      <c r="AT27" s="35">
        <f>43485231.15/1000000</f>
        <v>43.485231149999997</v>
      </c>
      <c r="AU27" s="35">
        <v>88.195900780000002</v>
      </c>
      <c r="AV27" s="35">
        <v>24.867845729999999</v>
      </c>
      <c r="AW27" s="35">
        <v>26.08965366</v>
      </c>
      <c r="AX27" s="35">
        <v>34.780969460000009</v>
      </c>
      <c r="AY27" s="35">
        <f>26139110.41/1000000</f>
        <v>26.139110410000001</v>
      </c>
      <c r="AZ27" s="35">
        <v>362.95845974999997</v>
      </c>
      <c r="BA27" s="35">
        <v>12.43594865</v>
      </c>
      <c r="BB27" s="35">
        <v>67.908407650000001</v>
      </c>
      <c r="BC27" s="35">
        <v>9.8938338300000002</v>
      </c>
      <c r="BD27" s="35">
        <v>13.222077410000001</v>
      </c>
      <c r="BE27" s="35">
        <v>114.77707846000001</v>
      </c>
      <c r="BF27" s="35">
        <v>20.896352879999998</v>
      </c>
      <c r="BG27" s="35">
        <v>20.968872149999999</v>
      </c>
      <c r="BH27" s="35">
        <v>39.399305299999995</v>
      </c>
      <c r="BI27" s="35">
        <f>23889168/1000000</f>
        <v>23.889168000000002</v>
      </c>
      <c r="BJ27" s="36">
        <f>SUM(E27:M27)</f>
        <v>312.75880225000003</v>
      </c>
      <c r="BK27" s="33">
        <v>281.11881304000002</v>
      </c>
      <c r="BL27" s="33">
        <v>164.38123730999999</v>
      </c>
      <c r="BM27" s="33">
        <v>414.63103331999997</v>
      </c>
      <c r="BN27" s="33">
        <v>747.26958395000008</v>
      </c>
      <c r="BO27" s="33">
        <v>1329.2386176999998</v>
      </c>
      <c r="BP27" s="37">
        <v>429.39005937000002</v>
      </c>
      <c r="BQ27" s="39" t="s">
        <v>34</v>
      </c>
      <c r="BR27" s="46"/>
    </row>
    <row r="28" spans="1:72" s="1" customFormat="1" ht="29.25" customHeight="1" x14ac:dyDescent="0.2">
      <c r="A28" s="3"/>
      <c r="B28" s="117"/>
      <c r="C28" s="118"/>
      <c r="D28" s="39" t="s">
        <v>16</v>
      </c>
      <c r="E28" s="47">
        <v>-2.1173062900000001</v>
      </c>
      <c r="F28" s="47">
        <v>-7.7432246600000258</v>
      </c>
      <c r="G28" s="47">
        <f>+G26-G27</f>
        <v>-4.7516382099999994</v>
      </c>
      <c r="H28" s="47">
        <f>+H26-H27</f>
        <v>-39.495956479999997</v>
      </c>
      <c r="I28" s="47">
        <f>+I26-I27</f>
        <v>-8.5912060199999978</v>
      </c>
      <c r="J28" s="88">
        <v>-8.8866429599999996</v>
      </c>
      <c r="K28" s="88">
        <v>-6.7879075200000036</v>
      </c>
      <c r="L28" s="88">
        <v>-2.1767177300000005</v>
      </c>
      <c r="M28" s="88">
        <v>-4.9926436400000007</v>
      </c>
      <c r="N28" s="34">
        <f t="shared" ref="N28:P28" si="7">+N26-N27</f>
        <v>-28.792531180000001</v>
      </c>
      <c r="O28" s="34">
        <f t="shared" si="7"/>
        <v>-1.9193389999999972</v>
      </c>
      <c r="P28" s="34">
        <f t="shared" si="7"/>
        <v>-2.0239794399999997</v>
      </c>
      <c r="Q28" s="34">
        <f>+Q26-Q27</f>
        <v>-3.5574344699999987</v>
      </c>
      <c r="R28" s="34">
        <f t="shared" ref="R28" si="8">+R26-R27</f>
        <v>-2.25074431</v>
      </c>
      <c r="S28" s="34">
        <f>+S26-S27</f>
        <v>-2.5803618700000017</v>
      </c>
      <c r="T28" s="34">
        <f t="shared" ref="T28:U28" si="9">+T26-T27</f>
        <v>-9.947121819999996</v>
      </c>
      <c r="U28" s="34">
        <f t="shared" si="9"/>
        <v>-2.669767499999999</v>
      </c>
      <c r="V28" s="47">
        <f t="shared" ref="V28:X28" si="10">+V26-V27</f>
        <v>4.5042100000001639E-2</v>
      </c>
      <c r="W28" s="34">
        <f t="shared" si="10"/>
        <v>-3.1001312900000038</v>
      </c>
      <c r="X28" s="34">
        <f t="shared" si="10"/>
        <v>-2.371269400000001</v>
      </c>
      <c r="Y28" s="34">
        <f>+Y26-Y27</f>
        <v>-1.7335444200000012</v>
      </c>
      <c r="Z28" s="34">
        <f>Z26-Z27</f>
        <v>-1.8388476600000008</v>
      </c>
      <c r="AA28" s="34">
        <f t="shared" ref="AA28:AD28" si="11">AA26-AA27</f>
        <v>-4.7755960499999981</v>
      </c>
      <c r="AB28" s="34">
        <f t="shared" si="11"/>
        <v>1.1396531299999992</v>
      </c>
      <c r="AC28" s="34">
        <f t="shared" si="11"/>
        <v>-1.3675821199999998</v>
      </c>
      <c r="AD28" s="34">
        <f t="shared" si="11"/>
        <v>-2.9410776200000006</v>
      </c>
      <c r="AE28" s="34">
        <f>AE26-AE27</f>
        <v>-6.8241980299999998</v>
      </c>
      <c r="AF28" s="34">
        <f>AF26-AF27</f>
        <v>-7.442919390000001</v>
      </c>
      <c r="AG28" s="34">
        <f>AG26-AG27</f>
        <v>-8.0030999999999999</v>
      </c>
      <c r="AH28" s="34">
        <f t="shared" ref="AH28:AI28" si="12">AH26-AH27</f>
        <v>0</v>
      </c>
      <c r="AI28" s="34">
        <f t="shared" si="12"/>
        <v>-4.7270249700000004</v>
      </c>
      <c r="AJ28" s="34">
        <f>AJ26-AJ27</f>
        <v>-27.098418179999992</v>
      </c>
      <c r="AK28" s="34">
        <f>AK26-AK27</f>
        <v>-3.6601719200000034</v>
      </c>
      <c r="AL28" s="34">
        <v>-6.5860855900000033</v>
      </c>
      <c r="AM28" s="34">
        <v>14.611752730000001</v>
      </c>
      <c r="AN28" s="34">
        <v>153.31507361000001</v>
      </c>
      <c r="AO28" s="34">
        <v>-4.841324179999992</v>
      </c>
      <c r="AP28" s="34">
        <v>1.8673478300000019</v>
      </c>
      <c r="AQ28" s="34">
        <f>AQ26-AQ27</f>
        <v>-3.6344438600000011</v>
      </c>
      <c r="AR28" s="34">
        <f>AR26-AR27</f>
        <v>0.26738235999999915</v>
      </c>
      <c r="AS28" s="34">
        <f>AS26-AS27</f>
        <v>-1.5645005400000009</v>
      </c>
      <c r="AT28" s="34">
        <f>AT26-AT27</f>
        <v>2.9713756400000051</v>
      </c>
      <c r="AU28" s="34">
        <v>-40.614503870000007</v>
      </c>
      <c r="AV28" s="34">
        <v>-1.9423321300000027</v>
      </c>
      <c r="AW28" s="35">
        <v>0.23612339999999851</v>
      </c>
      <c r="AX28" s="35">
        <v>460.95438314</v>
      </c>
      <c r="AY28" s="35">
        <f>AY26-AY27</f>
        <v>-3.3084495800000013</v>
      </c>
      <c r="AZ28" s="35">
        <v>-6.3364332099999787</v>
      </c>
      <c r="BA28" s="35">
        <v>5.333482459999999</v>
      </c>
      <c r="BB28" s="35">
        <v>11.58772725</v>
      </c>
      <c r="BC28" s="35">
        <v>30.049546590000002</v>
      </c>
      <c r="BD28" s="41">
        <v>-1.6709911099999994</v>
      </c>
      <c r="BE28" s="41">
        <v>-5.988766469999999</v>
      </c>
      <c r="BF28" s="41">
        <v>-0.97334376999999961</v>
      </c>
      <c r="BG28" s="41">
        <v>1.6314697299999967</v>
      </c>
      <c r="BH28" s="41">
        <v>0.59518556000000233</v>
      </c>
      <c r="BI28" s="41">
        <v>-7.3343471899999972</v>
      </c>
      <c r="BJ28" s="36">
        <f>SUM(E28:M28)</f>
        <v>-85.543243510000039</v>
      </c>
      <c r="BK28" s="42">
        <v>-60.901182599999999</v>
      </c>
      <c r="BL28" s="42">
        <v>-67.539282810000003</v>
      </c>
      <c r="BM28" s="42">
        <v>114.08586540000002</v>
      </c>
      <c r="BN28" s="42">
        <v>484.53946340000005</v>
      </c>
      <c r="BO28" s="42">
        <v>-334.27243468999995</v>
      </c>
      <c r="BP28" s="37">
        <v>237.08026019000002</v>
      </c>
      <c r="BQ28" s="39" t="s">
        <v>3</v>
      </c>
      <c r="BS28" s="38"/>
    </row>
    <row r="29" spans="1:72" s="1" customFormat="1" ht="29.25" customHeight="1" x14ac:dyDescent="0.2">
      <c r="B29" s="117"/>
      <c r="C29" s="118"/>
      <c r="D29" s="55" t="s">
        <v>6</v>
      </c>
      <c r="E29" s="40">
        <v>56.852867224154359</v>
      </c>
      <c r="F29" s="40">
        <v>58.586886956131892</v>
      </c>
      <c r="G29" s="40">
        <v>59.485483030755795</v>
      </c>
      <c r="H29" s="40">
        <v>57.413723208613391</v>
      </c>
      <c r="I29" s="40">
        <v>58.092652381308298</v>
      </c>
      <c r="J29" s="40">
        <v>57.482939996166294</v>
      </c>
      <c r="K29" s="40">
        <v>53.19698911022693</v>
      </c>
      <c r="L29" s="40">
        <v>50.243293302608663</v>
      </c>
      <c r="M29" s="40">
        <v>50.369017863651443</v>
      </c>
      <c r="N29" s="40">
        <v>49.945227476266219</v>
      </c>
      <c r="O29" s="40">
        <v>48.857262841553492</v>
      </c>
      <c r="P29" s="40">
        <v>50.246358438361206</v>
      </c>
      <c r="Q29" s="40">
        <v>49.732210663950013</v>
      </c>
      <c r="R29" s="40">
        <v>50.122391026873068</v>
      </c>
      <c r="S29" s="40">
        <v>51.303281783842934</v>
      </c>
      <c r="T29" s="40">
        <v>51.52134728673483</v>
      </c>
      <c r="U29" s="40">
        <v>51.853560465124858</v>
      </c>
      <c r="V29" s="40">
        <v>44.166770301363073</v>
      </c>
      <c r="W29" s="40">
        <v>44.212756633557028</v>
      </c>
      <c r="X29" s="40">
        <v>43.727907028621779</v>
      </c>
      <c r="Y29" s="40">
        <v>42.932449592748249</v>
      </c>
      <c r="Z29" s="40">
        <v>41.505941782003759</v>
      </c>
      <c r="AA29" s="40">
        <v>39.784346517121286</v>
      </c>
      <c r="AB29" s="40">
        <v>39.361503043021088</v>
      </c>
      <c r="AC29" s="40">
        <v>39.913589096843275</v>
      </c>
      <c r="AD29" s="40">
        <v>39.309894652670366</v>
      </c>
      <c r="AE29" s="40">
        <v>39.647166568763325</v>
      </c>
      <c r="AF29" s="40">
        <v>40.189273792988125</v>
      </c>
      <c r="AG29" s="40">
        <v>42.883835171591514</v>
      </c>
      <c r="AH29" s="40">
        <v>43.815331886939703</v>
      </c>
      <c r="AI29" s="40">
        <v>43.815331886939703</v>
      </c>
      <c r="AJ29" s="40">
        <v>48.763564843816702</v>
      </c>
      <c r="AK29" s="40">
        <v>50.593159067202507</v>
      </c>
      <c r="AL29" s="40">
        <v>49.742513122665429</v>
      </c>
      <c r="AM29" s="40">
        <v>49.264101798959445</v>
      </c>
      <c r="AN29" s="40">
        <v>49.151553167122472</v>
      </c>
      <c r="AO29" s="40">
        <v>50.021607026447434</v>
      </c>
      <c r="AP29" s="40">
        <v>50.12963594366996</v>
      </c>
      <c r="AQ29" s="40">
        <v>51.467667763473848</v>
      </c>
      <c r="AR29" s="40">
        <v>51.530045558464508</v>
      </c>
      <c r="AS29" s="40">
        <v>49.806573430996522</v>
      </c>
      <c r="AT29" s="40">
        <v>49.862107869497066</v>
      </c>
      <c r="AU29" s="40">
        <v>52.727838967816169</v>
      </c>
      <c r="AV29" s="40">
        <v>58.153014350317243</v>
      </c>
      <c r="AW29" s="41">
        <v>57.574414826792278</v>
      </c>
      <c r="AX29" s="41">
        <v>56.673266379422472</v>
      </c>
      <c r="AY29" s="41">
        <v>55.367089430057824</v>
      </c>
      <c r="AZ29" s="41">
        <v>57.395693936973835</v>
      </c>
      <c r="BA29" s="41">
        <v>58.127229745997141</v>
      </c>
      <c r="BB29" s="41">
        <v>58.336174028191287</v>
      </c>
      <c r="BC29" s="41">
        <v>59.107066619153905</v>
      </c>
      <c r="BD29" s="56">
        <v>60.445597288222586</v>
      </c>
      <c r="BE29" s="56">
        <v>61.428917365168644</v>
      </c>
      <c r="BF29" s="56">
        <v>64.56984554545933</v>
      </c>
      <c r="BG29" s="56">
        <v>65.770106526358973</v>
      </c>
      <c r="BH29" s="56">
        <v>65.376294872906442</v>
      </c>
      <c r="BI29" s="56">
        <v>63.234295386933894</v>
      </c>
      <c r="BJ29" s="44">
        <f>E29</f>
        <v>56.852867224154359</v>
      </c>
      <c r="BK29" s="33">
        <v>49.945227476266219</v>
      </c>
      <c r="BL29" s="33">
        <v>41.505941782003759</v>
      </c>
      <c r="BM29" s="33">
        <v>49.742513122665429</v>
      </c>
      <c r="BN29" s="33">
        <v>56.673266379422472</v>
      </c>
      <c r="BO29" s="33">
        <v>61.805998864262143</v>
      </c>
      <c r="BP29" s="37">
        <v>65.095111503848003</v>
      </c>
      <c r="BQ29" s="55" t="s">
        <v>5</v>
      </c>
      <c r="BS29" s="38"/>
    </row>
    <row r="30" spans="1:72" s="1" customFormat="1" ht="29.25" customHeight="1" x14ac:dyDescent="0.2">
      <c r="B30" s="117"/>
      <c r="C30" s="119"/>
      <c r="D30" s="39" t="s">
        <v>59</v>
      </c>
      <c r="E30" s="40">
        <v>28.823809290000003</v>
      </c>
      <c r="F30" s="40">
        <v>8.3627429499999995</v>
      </c>
      <c r="G30" s="40">
        <v>7.3227793799999992</v>
      </c>
      <c r="H30" s="40">
        <v>18.23701561</v>
      </c>
      <c r="I30" s="40">
        <v>3.6794751999999997</v>
      </c>
      <c r="J30" s="40">
        <v>13.995589750000001</v>
      </c>
      <c r="K30" s="40">
        <v>159.67713825999999</v>
      </c>
      <c r="L30" s="40">
        <v>4.1710659400000001</v>
      </c>
      <c r="M30" s="40">
        <v>12.25704842</v>
      </c>
      <c r="N30" s="40">
        <v>3.5288039200000001</v>
      </c>
      <c r="O30" s="40">
        <v>42.912727129999993</v>
      </c>
      <c r="P30" s="40">
        <v>10.08565411</v>
      </c>
      <c r="Q30" s="40">
        <v>5.459834279999999</v>
      </c>
      <c r="R30" s="40">
        <v>250.95000360999998</v>
      </c>
      <c r="S30" s="40">
        <v>28.579982489999999</v>
      </c>
      <c r="T30" s="40">
        <v>11.496847499999999</v>
      </c>
      <c r="U30" s="40">
        <v>3.0975711399999994</v>
      </c>
      <c r="V30" s="40">
        <v>5.54190352</v>
      </c>
      <c r="W30" s="40">
        <v>11.95655198</v>
      </c>
      <c r="X30" s="40">
        <v>12.56458874</v>
      </c>
      <c r="Y30" s="40">
        <v>7.6267204199999998</v>
      </c>
      <c r="Z30" s="40">
        <v>10.129750289999999</v>
      </c>
      <c r="AA30" s="40">
        <v>841.46224984999992</v>
      </c>
      <c r="AB30" s="40">
        <v>3.57273993</v>
      </c>
      <c r="AC30" s="40">
        <v>8.9505715800000001</v>
      </c>
      <c r="AD30" s="40">
        <v>6.9719789799999994</v>
      </c>
      <c r="AE30" s="40">
        <v>6.6147785299999997</v>
      </c>
      <c r="AF30" s="40">
        <v>42.195489069999994</v>
      </c>
      <c r="AG30" s="40">
        <v>0.51747635000000003</v>
      </c>
      <c r="AH30" s="40">
        <v>0</v>
      </c>
      <c r="AI30" s="40">
        <v>48.923265979999996</v>
      </c>
      <c r="AJ30" s="40">
        <v>10.108907960000002</v>
      </c>
      <c r="AK30" s="40">
        <v>2.85274713</v>
      </c>
      <c r="AL30" s="40">
        <v>15.275767070000001</v>
      </c>
      <c r="AM30" s="40">
        <v>6.3943346099999996</v>
      </c>
      <c r="AN30" s="40">
        <v>3.1023559999999999</v>
      </c>
      <c r="AO30" s="40">
        <v>4.3337363399999997</v>
      </c>
      <c r="AP30" s="40">
        <v>13.933588639999998</v>
      </c>
      <c r="AQ30" s="40">
        <v>5.8875366299999996</v>
      </c>
      <c r="AR30" s="40">
        <v>2.9145639499999998</v>
      </c>
      <c r="AS30" s="57">
        <v>18.395944710000002</v>
      </c>
      <c r="AT30" s="57">
        <f>6725361.75/1000000</f>
        <v>6.7253617500000002</v>
      </c>
      <c r="AU30" s="57">
        <v>41.095310220000002</v>
      </c>
      <c r="AV30" s="57">
        <v>13.291987949999999</v>
      </c>
      <c r="AW30" s="56">
        <v>2.0941123400000001</v>
      </c>
      <c r="AX30" s="56">
        <v>19.231623339999999</v>
      </c>
      <c r="AY30" s="56">
        <v>2.3927531000000002</v>
      </c>
      <c r="AZ30" s="56">
        <v>26.765663610000001</v>
      </c>
      <c r="BA30" s="56">
        <v>2.4149624900000002</v>
      </c>
      <c r="BB30" s="56">
        <v>5.5937476699999999</v>
      </c>
      <c r="BC30" s="56">
        <v>50.171746640000002</v>
      </c>
      <c r="BD30" s="41">
        <v>3.8836544899999996</v>
      </c>
      <c r="BE30" s="41">
        <v>2.1478330699999999</v>
      </c>
      <c r="BF30" s="41">
        <v>8.5967888600000002</v>
      </c>
      <c r="BG30" s="41">
        <v>3.28874925</v>
      </c>
      <c r="BH30" s="41">
        <v>2.5307935000000001</v>
      </c>
      <c r="BI30" s="41">
        <v>60.454123090000003</v>
      </c>
      <c r="BJ30" s="54">
        <f>SUM(E30:M30)</f>
        <v>256.52666479999999</v>
      </c>
      <c r="BK30" s="33">
        <v>393.80118884000007</v>
      </c>
      <c r="BL30" s="33">
        <v>982.2999556499999</v>
      </c>
      <c r="BM30" s="33">
        <v>133.44460021</v>
      </c>
      <c r="BN30" s="33">
        <v>187.47243911000001</v>
      </c>
      <c r="BO30" s="33">
        <v>136.22502719000002</v>
      </c>
      <c r="BP30" s="37">
        <v>820.66293883999992</v>
      </c>
      <c r="BQ30" s="39" t="s">
        <v>60</v>
      </c>
      <c r="BS30" s="38"/>
    </row>
    <row r="31" spans="1:72" s="1" customFormat="1" ht="30" customHeight="1" x14ac:dyDescent="0.2">
      <c r="B31" s="117"/>
      <c r="C31" s="119"/>
      <c r="D31" s="55" t="s">
        <v>79</v>
      </c>
      <c r="E31" s="59" t="s">
        <v>85</v>
      </c>
      <c r="F31" s="59" t="s">
        <v>85</v>
      </c>
      <c r="G31" s="59">
        <v>0</v>
      </c>
      <c r="H31" s="59">
        <v>2.7616909999999999</v>
      </c>
      <c r="I31" s="59">
        <v>0</v>
      </c>
      <c r="J31" s="59">
        <v>0</v>
      </c>
      <c r="K31" s="59">
        <v>0</v>
      </c>
      <c r="L31" s="59">
        <v>9.6365449999999999</v>
      </c>
      <c r="M31" s="59">
        <v>0</v>
      </c>
      <c r="N31" s="59">
        <v>65.774000000000001</v>
      </c>
      <c r="O31" s="59">
        <v>0.92</v>
      </c>
      <c r="P31" s="59">
        <v>0</v>
      </c>
      <c r="Q31" s="59">
        <v>0</v>
      </c>
      <c r="R31" s="59">
        <v>1.171109</v>
      </c>
      <c r="S31" s="59">
        <v>0</v>
      </c>
      <c r="T31" s="59">
        <v>0</v>
      </c>
      <c r="U31" s="59">
        <v>0</v>
      </c>
      <c r="V31" s="59">
        <v>5.3994470000000003</v>
      </c>
      <c r="W31" s="59">
        <v>0</v>
      </c>
      <c r="X31" s="59">
        <v>7.7175529999999997</v>
      </c>
      <c r="Y31" s="59">
        <v>0.42107879999999998</v>
      </c>
      <c r="Z31" s="59">
        <v>0</v>
      </c>
      <c r="AA31" s="59">
        <v>0.19392120000000002</v>
      </c>
      <c r="AB31" s="59">
        <v>0.25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8">
        <v>0.03</v>
      </c>
      <c r="AN31" s="57">
        <v>0</v>
      </c>
      <c r="AO31" s="57">
        <v>3.41</v>
      </c>
      <c r="AP31" s="59">
        <v>0.69</v>
      </c>
      <c r="AQ31" s="57">
        <v>3.8</v>
      </c>
      <c r="AR31" s="57">
        <v>0</v>
      </c>
      <c r="AS31" s="57">
        <v>0</v>
      </c>
      <c r="AT31" s="57">
        <v>9.9506169999999994</v>
      </c>
      <c r="AU31" s="48">
        <v>0</v>
      </c>
      <c r="AV31" s="48">
        <v>1.6961E-2</v>
      </c>
      <c r="AW31" s="41">
        <v>10.99999992</v>
      </c>
      <c r="AX31" s="41">
        <v>0.55777200000000005</v>
      </c>
      <c r="AY31" s="41">
        <f>11000000/1000000</f>
        <v>11</v>
      </c>
      <c r="AZ31" s="41">
        <v>0</v>
      </c>
      <c r="BA31" s="41">
        <f>14972503/1000000</f>
        <v>14.972503</v>
      </c>
      <c r="BB31" s="41">
        <v>7.9776E-2</v>
      </c>
      <c r="BC31" s="41">
        <v>1.2671399999999999</v>
      </c>
      <c r="BD31" s="56">
        <v>0</v>
      </c>
      <c r="BE31" s="56">
        <v>33.549999999999997</v>
      </c>
      <c r="BF31" s="56">
        <v>0</v>
      </c>
      <c r="BG31" s="56">
        <v>0</v>
      </c>
      <c r="BH31" s="56">
        <v>39</v>
      </c>
      <c r="BI31" s="60">
        <f>520443/1000000</f>
        <v>0.52044299999999999</v>
      </c>
      <c r="BJ31" s="54">
        <f>SUM(E31:M31)</f>
        <v>12.398236000000001</v>
      </c>
      <c r="BK31" s="33">
        <v>81.403187799999998</v>
      </c>
      <c r="BL31" s="33">
        <v>0.44392120000000002</v>
      </c>
      <c r="BM31" s="33">
        <v>28.89757792</v>
      </c>
      <c r="BN31" s="33">
        <v>100.94763399999999</v>
      </c>
      <c r="BO31" s="33">
        <v>79.544856999999993</v>
      </c>
      <c r="BP31" s="37">
        <v>178.24200815</v>
      </c>
      <c r="BQ31" s="55" t="s">
        <v>76</v>
      </c>
      <c r="BR31" s="46"/>
      <c r="BS31" s="38"/>
    </row>
    <row r="32" spans="1:72" ht="33" customHeight="1" x14ac:dyDescent="0.5">
      <c r="A32" s="4"/>
      <c r="B32" s="117"/>
      <c r="C32" s="119"/>
      <c r="D32" s="39" t="s">
        <v>78</v>
      </c>
      <c r="E32" s="40" t="s">
        <v>85</v>
      </c>
      <c r="F32" s="40" t="s">
        <v>85</v>
      </c>
      <c r="G32" s="40">
        <v>365</v>
      </c>
      <c r="H32" s="40">
        <v>1322.6</v>
      </c>
      <c r="I32" s="40">
        <v>413.28</v>
      </c>
      <c r="J32" s="40">
        <v>1064</v>
      </c>
      <c r="K32" s="40">
        <v>1189</v>
      </c>
      <c r="L32" s="40">
        <v>164.68</v>
      </c>
      <c r="M32" s="40">
        <v>45</v>
      </c>
      <c r="N32" s="40">
        <v>235</v>
      </c>
      <c r="O32" s="40">
        <v>930.28</v>
      </c>
      <c r="P32" s="40">
        <v>753.95</v>
      </c>
      <c r="Q32" s="40">
        <v>15</v>
      </c>
      <c r="R32" s="40">
        <v>25</v>
      </c>
      <c r="S32" s="40">
        <v>586.4</v>
      </c>
      <c r="T32" s="40">
        <v>522.12</v>
      </c>
      <c r="U32" s="40">
        <v>2.5</v>
      </c>
      <c r="V32" s="40">
        <v>510</v>
      </c>
      <c r="W32" s="40">
        <v>1484</v>
      </c>
      <c r="X32" s="40">
        <v>205</v>
      </c>
      <c r="Y32" s="40">
        <v>463.1</v>
      </c>
      <c r="Z32" s="40">
        <v>475</v>
      </c>
      <c r="AA32" s="40">
        <v>407.3</v>
      </c>
      <c r="AB32" s="40">
        <v>35</v>
      </c>
      <c r="AC32" s="40">
        <v>88.5</v>
      </c>
      <c r="AD32" s="40">
        <v>24</v>
      </c>
      <c r="AE32" s="40">
        <v>313.2</v>
      </c>
      <c r="AF32" s="40">
        <v>3504</v>
      </c>
      <c r="AG32" s="40">
        <v>55.5</v>
      </c>
      <c r="AH32" s="40">
        <v>0</v>
      </c>
      <c r="AI32" s="40">
        <v>13</v>
      </c>
      <c r="AJ32" s="40">
        <v>593.20000000000005</v>
      </c>
      <c r="AK32" s="40">
        <v>902.5</v>
      </c>
      <c r="AL32" s="40">
        <v>258.5</v>
      </c>
      <c r="AM32" s="40">
        <v>305</v>
      </c>
      <c r="AN32" s="40">
        <v>465</v>
      </c>
      <c r="AO32" s="40">
        <v>460</v>
      </c>
      <c r="AP32" s="40">
        <v>514</v>
      </c>
      <c r="AQ32" s="40">
        <v>658.2</v>
      </c>
      <c r="AR32" s="40">
        <v>459.75</v>
      </c>
      <c r="AS32" s="40">
        <v>687.5</v>
      </c>
      <c r="AT32" s="40">
        <v>858</v>
      </c>
      <c r="AU32" s="40">
        <v>128.36000000000001</v>
      </c>
      <c r="AV32" s="40">
        <v>547</v>
      </c>
      <c r="AW32" s="41">
        <v>200</v>
      </c>
      <c r="AX32" s="41">
        <v>615</v>
      </c>
      <c r="AY32" s="41">
        <f>120000000/1000000</f>
        <v>120</v>
      </c>
      <c r="AZ32" s="41">
        <v>846.3</v>
      </c>
      <c r="BA32" s="41">
        <v>466.5</v>
      </c>
      <c r="BB32" s="41">
        <v>115</v>
      </c>
      <c r="BC32" s="41">
        <v>835</v>
      </c>
      <c r="BD32" s="41">
        <v>465</v>
      </c>
      <c r="BE32" s="41">
        <v>55</v>
      </c>
      <c r="BF32" s="41">
        <v>375</v>
      </c>
      <c r="BG32" s="41">
        <v>349</v>
      </c>
      <c r="BH32" s="41">
        <v>473</v>
      </c>
      <c r="BI32" s="41">
        <f>30000000/1000000</f>
        <v>30</v>
      </c>
      <c r="BJ32" s="54">
        <f>SUM(E32:M32)</f>
        <v>4563.5600000000004</v>
      </c>
      <c r="BK32" s="43">
        <v>5732.35</v>
      </c>
      <c r="BL32" s="43">
        <v>6411.2</v>
      </c>
      <c r="BM32" s="43">
        <v>5541.3099999999995</v>
      </c>
      <c r="BN32" s="43">
        <v>4744.8</v>
      </c>
      <c r="BO32" s="43">
        <v>4333.9709999999995</v>
      </c>
      <c r="BP32" s="42">
        <v>7051.1778999999997</v>
      </c>
      <c r="BQ32" s="39" t="s">
        <v>75</v>
      </c>
      <c r="BR32" s="46"/>
      <c r="BS32" s="38"/>
      <c r="BT32" s="1"/>
    </row>
    <row r="33" spans="1:72" ht="33" customHeight="1" x14ac:dyDescent="0.5">
      <c r="A33" s="4"/>
      <c r="B33" s="117"/>
      <c r="C33" s="118"/>
      <c r="D33" s="62" t="s">
        <v>77</v>
      </c>
      <c r="E33" s="63" t="s">
        <v>85</v>
      </c>
      <c r="F33" s="63" t="s">
        <v>85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225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150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>
        <v>0</v>
      </c>
      <c r="BI33" s="64">
        <v>0</v>
      </c>
      <c r="BJ33" s="105">
        <f>SUM(E33:M33)</f>
        <v>0</v>
      </c>
      <c r="BK33" s="65">
        <v>225</v>
      </c>
      <c r="BL33" s="65">
        <v>0</v>
      </c>
      <c r="BM33" s="65">
        <v>0</v>
      </c>
      <c r="BN33" s="65">
        <v>150</v>
      </c>
      <c r="BO33" s="65">
        <v>75</v>
      </c>
      <c r="BP33" s="65">
        <v>109</v>
      </c>
      <c r="BQ33" s="62" t="s">
        <v>74</v>
      </c>
      <c r="BR33" s="46"/>
      <c r="BS33" s="38"/>
      <c r="BT33" s="1"/>
    </row>
    <row r="34" spans="1:72" ht="21.75" customHeight="1" x14ac:dyDescent="0.5">
      <c r="B34" s="117"/>
      <c r="C34" s="118"/>
      <c r="D34" s="109" t="s">
        <v>86</v>
      </c>
      <c r="E34" s="109"/>
      <c r="F34" s="109"/>
      <c r="G34" s="109"/>
      <c r="H34" s="109"/>
      <c r="I34" s="109"/>
      <c r="J34" s="109"/>
      <c r="K34" s="109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  <c r="AR34" s="67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8"/>
      <c r="BE34" s="66"/>
      <c r="BF34" s="66"/>
      <c r="BG34" s="66"/>
      <c r="BH34" s="66"/>
      <c r="BI34" s="66"/>
      <c r="BJ34" s="66"/>
      <c r="BK34" s="66"/>
      <c r="BL34" s="66"/>
      <c r="BM34" s="66"/>
      <c r="BN34" s="69"/>
      <c r="BO34" s="69"/>
      <c r="BP34" s="70"/>
      <c r="BQ34" s="110" t="s">
        <v>87</v>
      </c>
      <c r="BS34" s="72"/>
    </row>
    <row r="35" spans="1:72" x14ac:dyDescent="0.5">
      <c r="B35" s="117"/>
      <c r="C35" s="118"/>
      <c r="D35" s="66" t="s">
        <v>80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73"/>
      <c r="AG35" s="66"/>
      <c r="AH35" s="66"/>
      <c r="AI35" s="66"/>
      <c r="AJ35" s="66"/>
      <c r="AK35" s="73"/>
      <c r="AL35" s="66"/>
      <c r="AM35" s="66"/>
      <c r="AN35" s="66"/>
      <c r="AO35" s="66"/>
      <c r="AP35" s="66"/>
      <c r="AQ35" s="74"/>
      <c r="AR35" s="67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70"/>
      <c r="BQ35" s="71" t="s">
        <v>73</v>
      </c>
    </row>
    <row r="36" spans="1:72" x14ac:dyDescent="0.5">
      <c r="B36" s="117"/>
      <c r="C36" s="118"/>
      <c r="G36" s="84"/>
      <c r="H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73"/>
      <c r="AG36" s="66"/>
      <c r="AH36" s="66"/>
      <c r="AI36" s="66"/>
      <c r="AJ36" s="73"/>
      <c r="AK36" s="73"/>
      <c r="AL36" s="66"/>
      <c r="AM36" s="66"/>
      <c r="AN36" s="66"/>
      <c r="AO36" s="66"/>
      <c r="AP36" s="66"/>
      <c r="AQ36" s="75"/>
      <c r="AR36" s="75"/>
      <c r="AS36" s="76"/>
      <c r="AT36" s="75"/>
      <c r="AU36" s="66"/>
      <c r="AV36" s="66"/>
      <c r="AW36" s="66"/>
      <c r="AX36" s="66"/>
      <c r="AY36" s="66"/>
      <c r="AZ36" s="66"/>
      <c r="BA36" s="68"/>
      <c r="BB36" s="68"/>
      <c r="BC36" s="77"/>
      <c r="BD36" s="66"/>
      <c r="BE36" s="66"/>
      <c r="BF36" s="66"/>
      <c r="BG36" s="66"/>
      <c r="BH36" s="66"/>
      <c r="BI36" s="66"/>
      <c r="BJ36" s="69"/>
      <c r="BK36" s="69"/>
      <c r="BL36" s="69"/>
      <c r="BM36" s="66"/>
      <c r="BN36" s="66"/>
      <c r="BO36" s="78"/>
      <c r="BP36" s="79"/>
    </row>
    <row r="37" spans="1:72" x14ac:dyDescent="0.5">
      <c r="B37" s="117"/>
      <c r="C37" s="118"/>
      <c r="D37" s="66"/>
      <c r="E37" s="66"/>
      <c r="F37" s="66"/>
      <c r="G37" s="75"/>
      <c r="H37" s="66"/>
      <c r="I37" s="66"/>
      <c r="J37" s="66"/>
      <c r="K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73"/>
      <c r="AG37" s="66"/>
      <c r="AH37" s="66"/>
      <c r="AI37" s="66"/>
      <c r="AJ37" s="73"/>
      <c r="AK37" s="66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81"/>
      <c r="BN37" s="73"/>
      <c r="BO37" s="73"/>
      <c r="BP37" s="73"/>
    </row>
    <row r="38" spans="1:72" x14ac:dyDescent="0.5">
      <c r="B38" s="117"/>
      <c r="C38" s="118"/>
      <c r="D38" s="66"/>
      <c r="E38" s="66"/>
      <c r="F38" s="66"/>
      <c r="G38" s="75"/>
      <c r="H38" s="122"/>
      <c r="I38" s="122"/>
      <c r="J38" s="122"/>
      <c r="K38" s="122"/>
      <c r="L38" s="122"/>
      <c r="M38" s="12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73"/>
      <c r="AG38" s="66"/>
      <c r="AH38" s="66"/>
      <c r="AI38" s="66"/>
      <c r="AL38" s="66"/>
      <c r="AM38" s="66"/>
      <c r="AN38" s="66"/>
      <c r="AO38" s="66"/>
      <c r="AP38" s="66"/>
      <c r="AQ38" s="76"/>
      <c r="AR38" s="75"/>
      <c r="AS38" s="75"/>
      <c r="AT38" s="75"/>
      <c r="AU38" s="66"/>
      <c r="AV38" s="66"/>
      <c r="AW38" s="66"/>
      <c r="AX38" s="66"/>
      <c r="AY38" s="66"/>
      <c r="AZ38" s="66"/>
      <c r="BA38" s="66"/>
      <c r="BC38" s="66"/>
      <c r="BD38" s="83"/>
      <c r="BE38" s="66"/>
      <c r="BF38" s="66"/>
      <c r="BG38" s="66"/>
      <c r="BH38" s="66"/>
      <c r="BI38" s="66"/>
      <c r="BJ38" s="66"/>
      <c r="BK38" s="66"/>
      <c r="BL38" s="66"/>
      <c r="BM38" s="81"/>
      <c r="BN38" s="66"/>
      <c r="BO38" s="66"/>
      <c r="BP38" s="84"/>
    </row>
    <row r="39" spans="1:72" x14ac:dyDescent="0.5">
      <c r="B39" s="117"/>
      <c r="C39" s="111"/>
      <c r="D39" s="66"/>
      <c r="E39" s="66"/>
      <c r="F39" s="66"/>
      <c r="G39" s="75"/>
      <c r="H39" s="73"/>
      <c r="I39" s="73"/>
      <c r="J39" s="73"/>
      <c r="K39" s="73"/>
      <c r="L39" s="73"/>
      <c r="M39" s="73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9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85"/>
      <c r="AR39" s="75"/>
      <c r="AS39" s="75"/>
      <c r="AT39" s="75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81"/>
      <c r="BN39" s="66"/>
      <c r="BO39" s="66"/>
      <c r="BP39" s="84"/>
    </row>
    <row r="40" spans="1:72" x14ac:dyDescent="0.5">
      <c r="B40" s="117"/>
      <c r="C40" s="111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70"/>
    </row>
    <row r="41" spans="1:72" x14ac:dyDescent="0.5">
      <c r="B41" s="117"/>
      <c r="C41" s="111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R41" s="61"/>
    </row>
    <row r="42" spans="1:72" x14ac:dyDescent="0.5">
      <c r="B42" s="117"/>
      <c r="C42" s="111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84"/>
      <c r="BR42" s="61"/>
    </row>
    <row r="43" spans="1:72" x14ac:dyDescent="0.5">
      <c r="B43" s="117"/>
      <c r="C43" s="11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84"/>
      <c r="BR43" s="61"/>
    </row>
    <row r="44" spans="1:72" x14ac:dyDescent="0.5">
      <c r="B44" s="3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I44" s="66"/>
      <c r="BJ44" s="66"/>
      <c r="BK44" s="66"/>
      <c r="BL44" s="66"/>
      <c r="BM44" s="66"/>
      <c r="BN44" s="66"/>
      <c r="BO44" s="66"/>
      <c r="BP44" s="84"/>
      <c r="BR44" s="61"/>
    </row>
    <row r="45" spans="1:72" x14ac:dyDescent="0.5">
      <c r="B45" s="1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84"/>
    </row>
    <row r="46" spans="1:72" x14ac:dyDescent="0.5">
      <c r="B46" s="1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86"/>
    </row>
    <row r="47" spans="1:72" x14ac:dyDescent="0.5">
      <c r="B47" s="1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</row>
    <row r="48" spans="1:72" x14ac:dyDescent="0.5">
      <c r="B48" s="4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84"/>
    </row>
    <row r="49" spans="2:68" x14ac:dyDescent="0.5">
      <c r="B49" s="4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</row>
    <row r="50" spans="2:68" x14ac:dyDescent="0.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84"/>
    </row>
    <row r="51" spans="2:68" x14ac:dyDescent="0.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</row>
    <row r="52" spans="2:68" x14ac:dyDescent="0.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84"/>
    </row>
    <row r="53" spans="2:68" x14ac:dyDescent="0.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84"/>
    </row>
    <row r="54" spans="2:68" x14ac:dyDescent="0.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</row>
    <row r="55" spans="2:68" x14ac:dyDescent="0.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2:68" x14ac:dyDescent="0.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</row>
    <row r="57" spans="2:68" x14ac:dyDescent="0.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</row>
    <row r="58" spans="2:68" x14ac:dyDescent="0.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2:68" x14ac:dyDescent="0.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</row>
    <row r="60" spans="2:68" x14ac:dyDescent="0.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2:68" x14ac:dyDescent="0.5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</row>
    <row r="62" spans="2:68" x14ac:dyDescent="0.5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</row>
    <row r="63" spans="2:68" x14ac:dyDescent="0.5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</row>
    <row r="64" spans="2:68" x14ac:dyDescent="0.5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</row>
    <row r="65" spans="4:67" x14ac:dyDescent="0.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</row>
    <row r="66" spans="4:67" x14ac:dyDescent="0.5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</row>
    <row r="67" spans="4:67" x14ac:dyDescent="0.5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</row>
    <row r="68" spans="4:67" x14ac:dyDescent="0.5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</row>
    <row r="69" spans="4:67" x14ac:dyDescent="0.5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</row>
    <row r="70" spans="4:67" x14ac:dyDescent="0.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4:67" x14ac:dyDescent="0.5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</row>
    <row r="72" spans="4:67" x14ac:dyDescent="0.5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4:67" x14ac:dyDescent="0.5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</row>
    <row r="74" spans="4:67" x14ac:dyDescent="0.5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</row>
    <row r="75" spans="4:67" x14ac:dyDescent="0.5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</row>
    <row r="76" spans="4:67" x14ac:dyDescent="0.5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4:67" x14ac:dyDescent="0.5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</row>
    <row r="78" spans="4:67" x14ac:dyDescent="0.5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4:67" x14ac:dyDescent="0.5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4:67" x14ac:dyDescent="0.5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4:67" x14ac:dyDescent="0.5"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</row>
    <row r="82" spans="4:67" x14ac:dyDescent="0.5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4:67" x14ac:dyDescent="0.5"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</row>
    <row r="84" spans="4:67" x14ac:dyDescent="0.5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</row>
    <row r="85" spans="4:67" x14ac:dyDescent="0.5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</row>
    <row r="86" spans="4:67" x14ac:dyDescent="0.5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</row>
    <row r="87" spans="4:67" x14ac:dyDescent="0.5"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</row>
    <row r="88" spans="4:67" x14ac:dyDescent="0.5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4:67" x14ac:dyDescent="0.5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</row>
    <row r="90" spans="4:67" x14ac:dyDescent="0.5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</row>
    <row r="91" spans="4:67" x14ac:dyDescent="0.5"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</row>
    <row r="92" spans="4:67" x14ac:dyDescent="0.5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</row>
    <row r="93" spans="4:67" x14ac:dyDescent="0.5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</row>
    <row r="94" spans="4:67" x14ac:dyDescent="0.5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</row>
    <row r="95" spans="4:67" x14ac:dyDescent="0.5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</row>
    <row r="96" spans="4:67" x14ac:dyDescent="0.5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</row>
    <row r="97" spans="4:67" x14ac:dyDescent="0.5"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</row>
    <row r="98" spans="4:67" x14ac:dyDescent="0.5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4:67" x14ac:dyDescent="0.5"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</row>
    <row r="100" spans="4:67" x14ac:dyDescent="0.5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</row>
    <row r="101" spans="4:67" x14ac:dyDescent="0.5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</row>
    <row r="102" spans="4:67" x14ac:dyDescent="0.5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4:67" x14ac:dyDescent="0.5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</row>
    <row r="104" spans="4:67" x14ac:dyDescent="0.5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4:67" x14ac:dyDescent="0.5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</row>
    <row r="106" spans="4:67" x14ac:dyDescent="0.5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4:67" x14ac:dyDescent="0.5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</row>
    <row r="108" spans="4:67" x14ac:dyDescent="0.5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</row>
    <row r="109" spans="4:67" x14ac:dyDescent="0.5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</row>
    <row r="110" spans="4:67" x14ac:dyDescent="0.5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</row>
    <row r="111" spans="4:67" x14ac:dyDescent="0.5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</row>
    <row r="112" spans="4:67" x14ac:dyDescent="0.5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</row>
    <row r="113" spans="4:67" x14ac:dyDescent="0.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</row>
    <row r="114" spans="4:67" x14ac:dyDescent="0.5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</row>
    <row r="115" spans="4:67" x14ac:dyDescent="0.5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</row>
    <row r="116" spans="4:67" x14ac:dyDescent="0.5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</row>
    <row r="117" spans="4:67" x14ac:dyDescent="0.5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</row>
    <row r="118" spans="4:67" x14ac:dyDescent="0.5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</row>
    <row r="119" spans="4:67" x14ac:dyDescent="0.5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</row>
    <row r="120" spans="4:67" x14ac:dyDescent="0.5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</row>
    <row r="121" spans="4:67" x14ac:dyDescent="0.5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</row>
    <row r="122" spans="4:67" x14ac:dyDescent="0.5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</row>
    <row r="123" spans="4:67" x14ac:dyDescent="0.5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</row>
    <row r="124" spans="4:67" x14ac:dyDescent="0.5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</row>
    <row r="125" spans="4:67" x14ac:dyDescent="0.5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</row>
    <row r="126" spans="4:67" x14ac:dyDescent="0.5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</row>
    <row r="127" spans="4:67" x14ac:dyDescent="0.5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</row>
    <row r="128" spans="4:67" x14ac:dyDescent="0.5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</row>
    <row r="129" spans="4:67" x14ac:dyDescent="0.5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</row>
    <row r="130" spans="4:67" x14ac:dyDescent="0.5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</row>
    <row r="131" spans="4:67" x14ac:dyDescent="0.5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</row>
    <row r="132" spans="4:67" x14ac:dyDescent="0.5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4:67" x14ac:dyDescent="0.5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</row>
    <row r="134" spans="4:67" x14ac:dyDescent="0.5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</row>
    <row r="135" spans="4:67" x14ac:dyDescent="0.5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</row>
    <row r="136" spans="4:67" x14ac:dyDescent="0.5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</row>
    <row r="137" spans="4:67" x14ac:dyDescent="0.5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</row>
    <row r="138" spans="4:67" x14ac:dyDescent="0.5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4:67" x14ac:dyDescent="0.5"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</row>
    <row r="140" spans="4:67" x14ac:dyDescent="0.5"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4:67" x14ac:dyDescent="0.5"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</row>
    <row r="142" spans="4:67" x14ac:dyDescent="0.5"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</row>
    <row r="143" spans="4:67" x14ac:dyDescent="0.5"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</row>
    <row r="144" spans="4:67" x14ac:dyDescent="0.5"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</row>
    <row r="145" spans="4:67" x14ac:dyDescent="0.5"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</row>
    <row r="146" spans="4:67" x14ac:dyDescent="0.5"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</row>
    <row r="147" spans="4:67" x14ac:dyDescent="0.5"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</row>
    <row r="148" spans="4:67" x14ac:dyDescent="0.5"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</row>
    <row r="149" spans="4:67" x14ac:dyDescent="0.5"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</row>
    <row r="150" spans="4:67" x14ac:dyDescent="0.5"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</row>
    <row r="151" spans="4:67" x14ac:dyDescent="0.5"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</row>
    <row r="152" spans="4:67" x14ac:dyDescent="0.5"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</row>
    <row r="153" spans="4:67" x14ac:dyDescent="0.5"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</row>
    <row r="154" spans="4:67" x14ac:dyDescent="0.5"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</row>
    <row r="155" spans="4:67" x14ac:dyDescent="0.5"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</row>
    <row r="156" spans="4:67" x14ac:dyDescent="0.5"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</row>
    <row r="157" spans="4:67" x14ac:dyDescent="0.5"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</row>
    <row r="158" spans="4:67" x14ac:dyDescent="0.5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</row>
    <row r="159" spans="4:67" x14ac:dyDescent="0.5"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</row>
    <row r="160" spans="4:67" x14ac:dyDescent="0.5"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</row>
    <row r="161" spans="4:67" x14ac:dyDescent="0.5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</row>
    <row r="162" spans="4:67" x14ac:dyDescent="0.5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</row>
    <row r="163" spans="4:67" x14ac:dyDescent="0.5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</row>
    <row r="164" spans="4:67" x14ac:dyDescent="0.5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</row>
    <row r="165" spans="4:67" x14ac:dyDescent="0.5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</row>
    <row r="166" spans="4:67" x14ac:dyDescent="0.5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</row>
    <row r="167" spans="4:67" x14ac:dyDescent="0.5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</row>
    <row r="168" spans="4:67" x14ac:dyDescent="0.5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</row>
    <row r="169" spans="4:67" x14ac:dyDescent="0.5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</row>
    <row r="170" spans="4:67" x14ac:dyDescent="0.5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</row>
    <row r="171" spans="4:67" x14ac:dyDescent="0.5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</row>
    <row r="172" spans="4:67" x14ac:dyDescent="0.5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</row>
    <row r="173" spans="4:67" x14ac:dyDescent="0.5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</row>
    <row r="174" spans="4:67" x14ac:dyDescent="0.5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</row>
    <row r="175" spans="4:67" x14ac:dyDescent="0.5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</row>
    <row r="176" spans="4:67" x14ac:dyDescent="0.5"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</row>
    <row r="177" spans="4:67" x14ac:dyDescent="0.5"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</row>
    <row r="178" spans="4:67" x14ac:dyDescent="0.5"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</row>
    <row r="179" spans="4:67" x14ac:dyDescent="0.5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</row>
    <row r="180" spans="4:67" x14ac:dyDescent="0.5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</row>
    <row r="181" spans="4:67" x14ac:dyDescent="0.5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</row>
    <row r="182" spans="4:67" x14ac:dyDescent="0.5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</row>
    <row r="183" spans="4:67" x14ac:dyDescent="0.5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</row>
    <row r="184" spans="4:67" x14ac:dyDescent="0.5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</row>
    <row r="185" spans="4:67" x14ac:dyDescent="0.5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</row>
    <row r="186" spans="4:67" x14ac:dyDescent="0.5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</row>
    <row r="187" spans="4:67" x14ac:dyDescent="0.5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</row>
    <row r="188" spans="4:67" x14ac:dyDescent="0.5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</row>
    <row r="189" spans="4:67" x14ac:dyDescent="0.5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</row>
    <row r="190" spans="4:67" x14ac:dyDescent="0.5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</row>
    <row r="191" spans="4:67" x14ac:dyDescent="0.5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</row>
    <row r="192" spans="4:67" x14ac:dyDescent="0.5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</row>
    <row r="193" spans="4:67" x14ac:dyDescent="0.5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</row>
    <row r="194" spans="4:67" x14ac:dyDescent="0.5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</row>
    <row r="195" spans="4:67" x14ac:dyDescent="0.5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</row>
    <row r="196" spans="4:67" x14ac:dyDescent="0.5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</row>
    <row r="197" spans="4:67" x14ac:dyDescent="0.5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</row>
    <row r="198" spans="4:67" x14ac:dyDescent="0.5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</row>
    <row r="199" spans="4:67" x14ac:dyDescent="0.5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</row>
    <row r="200" spans="4:67" x14ac:dyDescent="0.5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</row>
    <row r="201" spans="4:67" x14ac:dyDescent="0.5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</row>
    <row r="202" spans="4:67" x14ac:dyDescent="0.5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</row>
    <row r="203" spans="4:67" x14ac:dyDescent="0.5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</row>
    <row r="204" spans="4:67" x14ac:dyDescent="0.5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</row>
    <row r="205" spans="4:67" x14ac:dyDescent="0.5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</row>
    <row r="206" spans="4:67" x14ac:dyDescent="0.5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</row>
    <row r="207" spans="4:67" x14ac:dyDescent="0.5"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</row>
    <row r="208" spans="4:67" x14ac:dyDescent="0.5"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</row>
    <row r="209" spans="4:67" x14ac:dyDescent="0.5"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</row>
    <row r="210" spans="4:67" x14ac:dyDescent="0.5"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</row>
    <row r="211" spans="4:67" x14ac:dyDescent="0.5"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</row>
    <row r="212" spans="4:67" x14ac:dyDescent="0.5"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</row>
    <row r="213" spans="4:67" x14ac:dyDescent="0.5"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</row>
    <row r="214" spans="4:67" x14ac:dyDescent="0.5"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</row>
    <row r="215" spans="4:67" x14ac:dyDescent="0.5"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</row>
    <row r="216" spans="4:67" x14ac:dyDescent="0.5"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</row>
    <row r="217" spans="4:67" x14ac:dyDescent="0.5"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</row>
    <row r="218" spans="4:67" x14ac:dyDescent="0.5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</row>
    <row r="219" spans="4:67" x14ac:dyDescent="0.5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</row>
    <row r="220" spans="4:67" x14ac:dyDescent="0.5"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</row>
    <row r="221" spans="4:67" x14ac:dyDescent="0.5"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</row>
    <row r="222" spans="4:67" x14ac:dyDescent="0.5"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</row>
    <row r="223" spans="4:67" x14ac:dyDescent="0.5"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</row>
    <row r="224" spans="4:67" x14ac:dyDescent="0.5"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</row>
    <row r="225" spans="4:67" x14ac:dyDescent="0.5"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</row>
    <row r="226" spans="4:67" x14ac:dyDescent="0.5"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</row>
    <row r="227" spans="4:67" x14ac:dyDescent="0.5"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</row>
    <row r="228" spans="4:67" x14ac:dyDescent="0.5"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</row>
    <row r="229" spans="4:67" x14ac:dyDescent="0.5"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</row>
    <row r="230" spans="4:67" x14ac:dyDescent="0.5"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</row>
    <row r="231" spans="4:67" x14ac:dyDescent="0.5"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</row>
    <row r="232" spans="4:67" x14ac:dyDescent="0.5"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</row>
    <row r="233" spans="4:67" x14ac:dyDescent="0.5"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</row>
    <row r="234" spans="4:67" x14ac:dyDescent="0.5"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</row>
    <row r="235" spans="4:67" x14ac:dyDescent="0.5"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</row>
    <row r="236" spans="4:67" x14ac:dyDescent="0.5"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</row>
    <row r="237" spans="4:67" x14ac:dyDescent="0.5"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</row>
    <row r="238" spans="4:67" x14ac:dyDescent="0.5"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</row>
    <row r="239" spans="4:67" x14ac:dyDescent="0.5"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</row>
    <row r="240" spans="4:67" x14ac:dyDescent="0.5"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</row>
    <row r="241" spans="4:67" x14ac:dyDescent="0.5"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</row>
    <row r="242" spans="4:67" x14ac:dyDescent="0.5"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</row>
    <row r="243" spans="4:67" x14ac:dyDescent="0.5"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</row>
    <row r="244" spans="4:67" x14ac:dyDescent="0.5"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</row>
    <row r="245" spans="4:67" x14ac:dyDescent="0.5"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</row>
    <row r="246" spans="4:67" x14ac:dyDescent="0.5"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</row>
    <row r="247" spans="4:67" x14ac:dyDescent="0.5"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</row>
    <row r="248" spans="4:67" x14ac:dyDescent="0.5"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</row>
    <row r="249" spans="4:67" x14ac:dyDescent="0.5"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</row>
    <row r="250" spans="4:67" x14ac:dyDescent="0.5"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</row>
    <row r="251" spans="4:67" x14ac:dyDescent="0.5"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</row>
    <row r="252" spans="4:67" x14ac:dyDescent="0.5"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</row>
    <row r="253" spans="4:67" x14ac:dyDescent="0.5"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</row>
    <row r="254" spans="4:67" x14ac:dyDescent="0.5"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</row>
    <row r="255" spans="4:67" x14ac:dyDescent="0.5"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</row>
    <row r="256" spans="4:67" x14ac:dyDescent="0.5"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</row>
    <row r="257" spans="4:67" x14ac:dyDescent="0.5"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</row>
    <row r="258" spans="4:67" x14ac:dyDescent="0.5"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</row>
    <row r="259" spans="4:67" x14ac:dyDescent="0.5"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</row>
    <row r="260" spans="4:67" x14ac:dyDescent="0.5"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</row>
    <row r="261" spans="4:67" x14ac:dyDescent="0.5"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</row>
    <row r="262" spans="4:67" x14ac:dyDescent="0.5"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</row>
    <row r="263" spans="4:67" x14ac:dyDescent="0.5"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</row>
    <row r="264" spans="4:67" x14ac:dyDescent="0.5"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</row>
    <row r="265" spans="4:67" x14ac:dyDescent="0.5"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</row>
    <row r="266" spans="4:67" x14ac:dyDescent="0.5"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</row>
    <row r="267" spans="4:67" x14ac:dyDescent="0.5"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</row>
    <row r="268" spans="4:67" x14ac:dyDescent="0.5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</row>
    <row r="269" spans="4:67" x14ac:dyDescent="0.5"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</row>
    <row r="270" spans="4:67" x14ac:dyDescent="0.5"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</row>
    <row r="271" spans="4:67" x14ac:dyDescent="0.5"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</row>
    <row r="272" spans="4:67" x14ac:dyDescent="0.5"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</row>
    <row r="273" spans="4:67" x14ac:dyDescent="0.5"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</row>
    <row r="274" spans="4:67" x14ac:dyDescent="0.5"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</row>
    <row r="275" spans="4:67" x14ac:dyDescent="0.5"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</row>
    <row r="276" spans="4:67" x14ac:dyDescent="0.5"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</row>
    <row r="277" spans="4:67" x14ac:dyDescent="0.5"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</row>
    <row r="278" spans="4:67" x14ac:dyDescent="0.5"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</row>
    <row r="279" spans="4:67" x14ac:dyDescent="0.5"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</row>
    <row r="280" spans="4:67" x14ac:dyDescent="0.5"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</row>
    <row r="281" spans="4:67" x14ac:dyDescent="0.5"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</row>
    <row r="282" spans="4:67" x14ac:dyDescent="0.5"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</row>
    <row r="283" spans="4:67" x14ac:dyDescent="0.5"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</row>
    <row r="284" spans="4:67" x14ac:dyDescent="0.5"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</row>
    <row r="285" spans="4:67" x14ac:dyDescent="0.5"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</row>
    <row r="286" spans="4:67" x14ac:dyDescent="0.5"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</row>
    <row r="287" spans="4:67" x14ac:dyDescent="0.5"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</row>
    <row r="288" spans="4:67" x14ac:dyDescent="0.5"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</row>
    <row r="289" spans="4:67" x14ac:dyDescent="0.5"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</row>
    <row r="290" spans="4:67" x14ac:dyDescent="0.5"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</row>
    <row r="291" spans="4:67" x14ac:dyDescent="0.5"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</row>
    <row r="292" spans="4:67" x14ac:dyDescent="0.5"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</row>
    <row r="293" spans="4:67" x14ac:dyDescent="0.5"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</row>
    <row r="294" spans="4:67" x14ac:dyDescent="0.5"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</row>
    <row r="295" spans="4:67" x14ac:dyDescent="0.5"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</row>
    <row r="296" spans="4:67" x14ac:dyDescent="0.5"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</row>
    <row r="297" spans="4:67" x14ac:dyDescent="0.5"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</row>
    <row r="298" spans="4:67" x14ac:dyDescent="0.5"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</row>
    <row r="299" spans="4:67" x14ac:dyDescent="0.5"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</row>
    <row r="300" spans="4:67" x14ac:dyDescent="0.5"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</row>
    <row r="301" spans="4:67" x14ac:dyDescent="0.5"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</row>
    <row r="302" spans="4:67" x14ac:dyDescent="0.5"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</row>
    <row r="303" spans="4:67" x14ac:dyDescent="0.5"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</row>
    <row r="304" spans="4:67" x14ac:dyDescent="0.5"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</row>
    <row r="305" spans="4:67" x14ac:dyDescent="0.5"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</row>
    <row r="306" spans="4:67" x14ac:dyDescent="0.5"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</row>
    <row r="307" spans="4:67" x14ac:dyDescent="0.5"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</row>
    <row r="308" spans="4:67" x14ac:dyDescent="0.5"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</row>
    <row r="309" spans="4:67" x14ac:dyDescent="0.5"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</row>
    <row r="310" spans="4:67" x14ac:dyDescent="0.5"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</row>
    <row r="311" spans="4:67" x14ac:dyDescent="0.5"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</row>
    <row r="312" spans="4:67" x14ac:dyDescent="0.5"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</row>
    <row r="313" spans="4:67" x14ac:dyDescent="0.5"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</row>
    <row r="314" spans="4:67" x14ac:dyDescent="0.5"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</row>
    <row r="315" spans="4:67" x14ac:dyDescent="0.5"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</row>
    <row r="316" spans="4:67" x14ac:dyDescent="0.5"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</row>
    <row r="317" spans="4:67" x14ac:dyDescent="0.5"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</row>
    <row r="318" spans="4:67" x14ac:dyDescent="0.5"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</row>
    <row r="319" spans="4:67" x14ac:dyDescent="0.5"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</row>
    <row r="320" spans="4:67" x14ac:dyDescent="0.5"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</row>
    <row r="321" spans="4:67" x14ac:dyDescent="0.5"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</row>
    <row r="322" spans="4:67" x14ac:dyDescent="0.5"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</row>
    <row r="323" spans="4:67" x14ac:dyDescent="0.5"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</row>
    <row r="324" spans="4:67" x14ac:dyDescent="0.5"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</row>
    <row r="325" spans="4:67" x14ac:dyDescent="0.5"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</row>
    <row r="326" spans="4:67" x14ac:dyDescent="0.5"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</row>
    <row r="327" spans="4:67" x14ac:dyDescent="0.5"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</row>
    <row r="328" spans="4:67" x14ac:dyDescent="0.5"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</row>
    <row r="329" spans="4:67" x14ac:dyDescent="0.5"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</row>
    <row r="330" spans="4:67" x14ac:dyDescent="0.5"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</row>
    <row r="331" spans="4:67" x14ac:dyDescent="0.5"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</row>
    <row r="332" spans="4:67" x14ac:dyDescent="0.5"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</row>
    <row r="333" spans="4:67" x14ac:dyDescent="0.5"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</row>
    <row r="334" spans="4:67" x14ac:dyDescent="0.5"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</row>
    <row r="335" spans="4:67" x14ac:dyDescent="0.5"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</row>
    <row r="336" spans="4:67" x14ac:dyDescent="0.5"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</row>
    <row r="337" spans="4:67" x14ac:dyDescent="0.5"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</row>
    <row r="338" spans="4:67" x14ac:dyDescent="0.5"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</row>
    <row r="339" spans="4:67" x14ac:dyDescent="0.5"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</row>
    <row r="340" spans="4:67" x14ac:dyDescent="0.5"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</row>
    <row r="341" spans="4:67" x14ac:dyDescent="0.5"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</row>
    <row r="342" spans="4:67" x14ac:dyDescent="0.5"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</row>
    <row r="343" spans="4:67" x14ac:dyDescent="0.5"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</row>
    <row r="344" spans="4:67" x14ac:dyDescent="0.5"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</row>
    <row r="345" spans="4:67" x14ac:dyDescent="0.5"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</row>
    <row r="346" spans="4:67" x14ac:dyDescent="0.5"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</row>
    <row r="347" spans="4:67" x14ac:dyDescent="0.5"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</row>
    <row r="348" spans="4:67" x14ac:dyDescent="0.5"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</row>
    <row r="349" spans="4:67" x14ac:dyDescent="0.5"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</row>
    <row r="350" spans="4:67" x14ac:dyDescent="0.5"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</row>
    <row r="351" spans="4:67" x14ac:dyDescent="0.5"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</row>
    <row r="352" spans="4:67" x14ac:dyDescent="0.5"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</row>
    <row r="353" spans="4:67" x14ac:dyDescent="0.5"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</row>
    <row r="354" spans="4:67" x14ac:dyDescent="0.5"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</row>
    <row r="355" spans="4:67" x14ac:dyDescent="0.5"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</row>
    <row r="356" spans="4:67" x14ac:dyDescent="0.5"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</row>
    <row r="357" spans="4:67" x14ac:dyDescent="0.5"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</row>
    <row r="358" spans="4:67" x14ac:dyDescent="0.5"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</row>
    <row r="359" spans="4:67" x14ac:dyDescent="0.5"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</row>
    <row r="360" spans="4:67" x14ac:dyDescent="0.5"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</row>
    <row r="361" spans="4:67" x14ac:dyDescent="0.5"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</row>
    <row r="362" spans="4:67" x14ac:dyDescent="0.5"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</row>
    <row r="363" spans="4:67" x14ac:dyDescent="0.5"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</row>
    <row r="364" spans="4:67" x14ac:dyDescent="0.5"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</row>
    <row r="365" spans="4:67" x14ac:dyDescent="0.5"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</row>
    <row r="366" spans="4:67" x14ac:dyDescent="0.5"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</row>
    <row r="367" spans="4:67" x14ac:dyDescent="0.5"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</row>
    <row r="368" spans="4:67" x14ac:dyDescent="0.5"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</row>
    <row r="369" spans="4:67" x14ac:dyDescent="0.5"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</row>
    <row r="370" spans="4:67" x14ac:dyDescent="0.5"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</row>
    <row r="371" spans="4:67" x14ac:dyDescent="0.5"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</row>
    <row r="372" spans="4:67" x14ac:dyDescent="0.5"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</row>
    <row r="373" spans="4:67" x14ac:dyDescent="0.5"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</row>
    <row r="374" spans="4:67" x14ac:dyDescent="0.5"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</row>
    <row r="375" spans="4:67" x14ac:dyDescent="0.5"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</row>
    <row r="376" spans="4:67" x14ac:dyDescent="0.5"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</row>
    <row r="377" spans="4:67" x14ac:dyDescent="0.5"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</row>
    <row r="378" spans="4:67" x14ac:dyDescent="0.5"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</row>
    <row r="379" spans="4:67" x14ac:dyDescent="0.5"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</row>
    <row r="380" spans="4:67" x14ac:dyDescent="0.5"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</row>
    <row r="381" spans="4:67" x14ac:dyDescent="0.5"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</row>
    <row r="382" spans="4:67" x14ac:dyDescent="0.5"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</row>
    <row r="383" spans="4:67" x14ac:dyDescent="0.5"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</row>
    <row r="384" spans="4:67" x14ac:dyDescent="0.5"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</row>
    <row r="385" spans="4:67" x14ac:dyDescent="0.5"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</row>
    <row r="386" spans="4:67" x14ac:dyDescent="0.5"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</row>
    <row r="387" spans="4:67" x14ac:dyDescent="0.5"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</row>
    <row r="388" spans="4:67" x14ac:dyDescent="0.5"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</row>
    <row r="389" spans="4:67" x14ac:dyDescent="0.5"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</row>
    <row r="390" spans="4:67" x14ac:dyDescent="0.5"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</row>
    <row r="391" spans="4:67" x14ac:dyDescent="0.5"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</row>
    <row r="392" spans="4:67" x14ac:dyDescent="0.5"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</row>
    <row r="393" spans="4:67" x14ac:dyDescent="0.5"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</row>
    <row r="394" spans="4:67" x14ac:dyDescent="0.5"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</row>
    <row r="395" spans="4:67" x14ac:dyDescent="0.5"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</row>
    <row r="396" spans="4:67" x14ac:dyDescent="0.5"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</row>
    <row r="397" spans="4:67" x14ac:dyDescent="0.5"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</row>
    <row r="398" spans="4:67" x14ac:dyDescent="0.5"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</row>
    <row r="399" spans="4:67" x14ac:dyDescent="0.5"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</row>
    <row r="400" spans="4:67" x14ac:dyDescent="0.5"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</row>
    <row r="401" spans="4:67" x14ac:dyDescent="0.5"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</row>
    <row r="402" spans="4:67" x14ac:dyDescent="0.5"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</row>
    <row r="403" spans="4:67" x14ac:dyDescent="0.5"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</row>
    <row r="404" spans="4:67" x14ac:dyDescent="0.5"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</row>
    <row r="405" spans="4:67" x14ac:dyDescent="0.5"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</row>
    <row r="406" spans="4:67" x14ac:dyDescent="0.5"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</row>
    <row r="407" spans="4:67" x14ac:dyDescent="0.5"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</row>
    <row r="408" spans="4:67" x14ac:dyDescent="0.5"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</row>
    <row r="409" spans="4:67" x14ac:dyDescent="0.5"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</row>
    <row r="410" spans="4:67" x14ac:dyDescent="0.5"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</row>
    <row r="411" spans="4:67" x14ac:dyDescent="0.5"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</row>
    <row r="412" spans="4:67" x14ac:dyDescent="0.5"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</row>
    <row r="413" spans="4:67" x14ac:dyDescent="0.5"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</row>
    <row r="414" spans="4:67" x14ac:dyDescent="0.5"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</row>
    <row r="415" spans="4:67" x14ac:dyDescent="0.5"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</row>
    <row r="416" spans="4:67" x14ac:dyDescent="0.5"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</row>
    <row r="417" spans="4:67" x14ac:dyDescent="0.5"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</row>
    <row r="418" spans="4:67" x14ac:dyDescent="0.5"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</row>
    <row r="419" spans="4:67" x14ac:dyDescent="0.5"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</row>
    <row r="420" spans="4:67" x14ac:dyDescent="0.5"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</row>
    <row r="421" spans="4:67" x14ac:dyDescent="0.5"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</row>
    <row r="422" spans="4:67" x14ac:dyDescent="0.5"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</row>
    <row r="423" spans="4:67" x14ac:dyDescent="0.5"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</row>
    <row r="424" spans="4:67" x14ac:dyDescent="0.5"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</row>
    <row r="425" spans="4:67" x14ac:dyDescent="0.5"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</row>
    <row r="426" spans="4:67" x14ac:dyDescent="0.5"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</row>
    <row r="427" spans="4:67" x14ac:dyDescent="0.5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</row>
    <row r="428" spans="4:67" x14ac:dyDescent="0.5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</row>
    <row r="429" spans="4:67" x14ac:dyDescent="0.5"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</row>
    <row r="430" spans="4:67" x14ac:dyDescent="0.5"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</row>
    <row r="431" spans="4:67" x14ac:dyDescent="0.5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</row>
    <row r="432" spans="4:67" x14ac:dyDescent="0.5"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</row>
    <row r="433" spans="4:67" x14ac:dyDescent="0.5"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</row>
    <row r="434" spans="4:67" x14ac:dyDescent="0.5"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</row>
    <row r="435" spans="4:67" x14ac:dyDescent="0.5"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</row>
    <row r="436" spans="4:67" x14ac:dyDescent="0.5"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</row>
    <row r="437" spans="4:67" x14ac:dyDescent="0.5"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</row>
    <row r="438" spans="4:67" x14ac:dyDescent="0.5"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</row>
    <row r="439" spans="4:67" x14ac:dyDescent="0.5"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</row>
    <row r="440" spans="4:67" x14ac:dyDescent="0.5"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</row>
    <row r="441" spans="4:67" x14ac:dyDescent="0.5"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</row>
    <row r="442" spans="4:67" x14ac:dyDescent="0.5"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</row>
    <row r="443" spans="4:67" x14ac:dyDescent="0.5"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</row>
    <row r="444" spans="4:67" x14ac:dyDescent="0.5"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</row>
    <row r="445" spans="4:67" x14ac:dyDescent="0.5"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</row>
    <row r="446" spans="4:67" x14ac:dyDescent="0.5"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</row>
    <row r="447" spans="4:67" x14ac:dyDescent="0.5"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</row>
    <row r="448" spans="4:67" x14ac:dyDescent="0.5"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</row>
    <row r="449" spans="4:67" x14ac:dyDescent="0.5"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</row>
    <row r="450" spans="4:67" x14ac:dyDescent="0.5"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</row>
    <row r="451" spans="4:67" x14ac:dyDescent="0.5"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</row>
    <row r="452" spans="4:67" x14ac:dyDescent="0.5"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</row>
    <row r="453" spans="4:67" x14ac:dyDescent="0.5"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</row>
    <row r="454" spans="4:67" x14ac:dyDescent="0.5"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</row>
    <row r="455" spans="4:67" x14ac:dyDescent="0.5"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</row>
    <row r="456" spans="4:67" x14ac:dyDescent="0.5"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</row>
    <row r="457" spans="4:67" x14ac:dyDescent="0.5"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</row>
    <row r="458" spans="4:67" x14ac:dyDescent="0.5"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</row>
    <row r="459" spans="4:67" x14ac:dyDescent="0.5"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</row>
    <row r="460" spans="4:67" x14ac:dyDescent="0.5"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</row>
    <row r="461" spans="4:67" x14ac:dyDescent="0.5"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</row>
    <row r="462" spans="4:67" x14ac:dyDescent="0.5"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</row>
    <row r="463" spans="4:67" x14ac:dyDescent="0.5"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</row>
    <row r="464" spans="4:67" x14ac:dyDescent="0.5"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</row>
    <row r="465" spans="4:67" x14ac:dyDescent="0.5"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</row>
    <row r="466" spans="4:67" x14ac:dyDescent="0.5"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</row>
    <row r="467" spans="4:67" x14ac:dyDescent="0.5"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</row>
    <row r="468" spans="4:67" x14ac:dyDescent="0.5"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</row>
    <row r="469" spans="4:67" x14ac:dyDescent="0.5"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</row>
    <row r="470" spans="4:67" x14ac:dyDescent="0.5"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</row>
    <row r="471" spans="4:67" x14ac:dyDescent="0.5"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</row>
    <row r="472" spans="4:67" x14ac:dyDescent="0.5"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</row>
    <row r="473" spans="4:67" x14ac:dyDescent="0.5"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</row>
    <row r="474" spans="4:67" x14ac:dyDescent="0.5"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</row>
    <row r="475" spans="4:67" x14ac:dyDescent="0.5"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</row>
    <row r="476" spans="4:67" x14ac:dyDescent="0.5"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</row>
    <row r="477" spans="4:67" x14ac:dyDescent="0.5"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</row>
    <row r="478" spans="4:67" x14ac:dyDescent="0.5"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</row>
    <row r="479" spans="4:67" x14ac:dyDescent="0.5"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</row>
    <row r="480" spans="4:67" x14ac:dyDescent="0.5"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</row>
    <row r="481" spans="4:67" x14ac:dyDescent="0.5"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</row>
    <row r="482" spans="4:67" x14ac:dyDescent="0.5"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</row>
    <row r="483" spans="4:67" x14ac:dyDescent="0.5"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</row>
    <row r="484" spans="4:67" x14ac:dyDescent="0.5"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</row>
    <row r="485" spans="4:67" x14ac:dyDescent="0.5"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</row>
    <row r="486" spans="4:67" x14ac:dyDescent="0.5"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</row>
    <row r="487" spans="4:67" x14ac:dyDescent="0.5"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</row>
    <row r="488" spans="4:67" x14ac:dyDescent="0.5"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</row>
    <row r="489" spans="4:67" x14ac:dyDescent="0.5"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</row>
    <row r="490" spans="4:67" x14ac:dyDescent="0.5"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</row>
    <row r="491" spans="4:67" x14ac:dyDescent="0.5"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</row>
    <row r="492" spans="4:67" x14ac:dyDescent="0.5"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</row>
    <row r="493" spans="4:67" x14ac:dyDescent="0.5"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</row>
    <row r="494" spans="4:67" x14ac:dyDescent="0.5"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</row>
    <row r="495" spans="4:67" x14ac:dyDescent="0.5"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</row>
    <row r="496" spans="4:67" x14ac:dyDescent="0.5"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</row>
    <row r="497" spans="4:67" x14ac:dyDescent="0.5"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</row>
    <row r="498" spans="4:67" x14ac:dyDescent="0.5"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</row>
    <row r="499" spans="4:67" x14ac:dyDescent="0.5"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</row>
    <row r="500" spans="4:67" x14ac:dyDescent="0.5"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</row>
    <row r="501" spans="4:67" x14ac:dyDescent="0.5"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</row>
    <row r="502" spans="4:67" x14ac:dyDescent="0.5"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</row>
    <row r="503" spans="4:67" x14ac:dyDescent="0.5"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</row>
    <row r="504" spans="4:67" x14ac:dyDescent="0.5"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</row>
    <row r="505" spans="4:67" x14ac:dyDescent="0.5"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</row>
    <row r="506" spans="4:67" x14ac:dyDescent="0.5"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</row>
    <row r="507" spans="4:67" x14ac:dyDescent="0.5"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</row>
    <row r="508" spans="4:67" x14ac:dyDescent="0.5"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</row>
    <row r="509" spans="4:67" x14ac:dyDescent="0.5"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</row>
    <row r="510" spans="4:67" x14ac:dyDescent="0.5"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</row>
    <row r="511" spans="4:67" x14ac:dyDescent="0.5"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</row>
    <row r="512" spans="4:67" x14ac:dyDescent="0.5"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</row>
    <row r="513" spans="4:67" x14ac:dyDescent="0.5"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</row>
    <row r="514" spans="4:67" x14ac:dyDescent="0.5"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</row>
    <row r="515" spans="4:67" x14ac:dyDescent="0.5"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</row>
    <row r="516" spans="4:67" x14ac:dyDescent="0.5"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</row>
    <row r="517" spans="4:67" x14ac:dyDescent="0.5"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</row>
    <row r="518" spans="4:67" x14ac:dyDescent="0.5"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</row>
    <row r="519" spans="4:67" x14ac:dyDescent="0.5"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</row>
    <row r="520" spans="4:67" x14ac:dyDescent="0.5"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</row>
    <row r="521" spans="4:67" x14ac:dyDescent="0.5"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</row>
    <row r="522" spans="4:67" x14ac:dyDescent="0.5"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</row>
    <row r="523" spans="4:67" x14ac:dyDescent="0.5"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</row>
    <row r="524" spans="4:67" x14ac:dyDescent="0.5"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</row>
    <row r="525" spans="4:67" x14ac:dyDescent="0.5"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</row>
    <row r="526" spans="4:67" x14ac:dyDescent="0.5"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</row>
    <row r="527" spans="4:67" x14ac:dyDescent="0.5"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</row>
    <row r="528" spans="4:67" x14ac:dyDescent="0.5"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</row>
    <row r="529" spans="4:67" x14ac:dyDescent="0.5"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</row>
    <row r="530" spans="4:67" x14ac:dyDescent="0.5"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</row>
    <row r="531" spans="4:67" x14ac:dyDescent="0.5"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</row>
    <row r="532" spans="4:67" x14ac:dyDescent="0.5"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</row>
    <row r="533" spans="4:67" x14ac:dyDescent="0.5"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</row>
    <row r="534" spans="4:67" x14ac:dyDescent="0.5"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</row>
    <row r="535" spans="4:67" x14ac:dyDescent="0.5"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</row>
    <row r="536" spans="4:67" x14ac:dyDescent="0.5"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</row>
    <row r="537" spans="4:67" x14ac:dyDescent="0.5"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</row>
    <row r="538" spans="4:67" x14ac:dyDescent="0.5"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</row>
    <row r="539" spans="4:67" x14ac:dyDescent="0.5"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</row>
    <row r="540" spans="4:67" x14ac:dyDescent="0.5"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</row>
    <row r="541" spans="4:67" x14ac:dyDescent="0.5"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</row>
    <row r="542" spans="4:67" x14ac:dyDescent="0.5"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</row>
    <row r="543" spans="4:67" x14ac:dyDescent="0.5"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</row>
    <row r="544" spans="4:67" x14ac:dyDescent="0.5"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</row>
    <row r="545" spans="4:67" x14ac:dyDescent="0.5"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</row>
    <row r="546" spans="4:67" x14ac:dyDescent="0.5"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</row>
    <row r="547" spans="4:67" x14ac:dyDescent="0.5"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</row>
    <row r="548" spans="4:67" x14ac:dyDescent="0.5"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</row>
    <row r="549" spans="4:67" x14ac:dyDescent="0.5"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</row>
    <row r="550" spans="4:67" x14ac:dyDescent="0.5"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</row>
    <row r="551" spans="4:67" x14ac:dyDescent="0.5"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</row>
    <row r="552" spans="4:67" x14ac:dyDescent="0.5"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</row>
    <row r="553" spans="4:67" x14ac:dyDescent="0.5"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</row>
    <row r="554" spans="4:67" x14ac:dyDescent="0.5"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</row>
    <row r="555" spans="4:67" x14ac:dyDescent="0.5"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</row>
    <row r="556" spans="4:67" x14ac:dyDescent="0.5"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</row>
    <row r="557" spans="4:67" x14ac:dyDescent="0.5"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</row>
    <row r="558" spans="4:67" x14ac:dyDescent="0.5"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</row>
    <row r="559" spans="4:67" x14ac:dyDescent="0.5"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</row>
    <row r="560" spans="4:67" x14ac:dyDescent="0.5"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</row>
    <row r="561" spans="4:67" x14ac:dyDescent="0.5"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</row>
    <row r="562" spans="4:67" x14ac:dyDescent="0.5"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</row>
    <row r="563" spans="4:67" x14ac:dyDescent="0.5"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</row>
    <row r="564" spans="4:67" x14ac:dyDescent="0.5"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</row>
    <row r="565" spans="4:67" x14ac:dyDescent="0.5"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</row>
    <row r="566" spans="4:67" x14ac:dyDescent="0.5"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</row>
    <row r="567" spans="4:67" x14ac:dyDescent="0.5"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</row>
    <row r="568" spans="4:67" x14ac:dyDescent="0.5"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</row>
    <row r="569" spans="4:67" x14ac:dyDescent="0.5"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</row>
    <row r="570" spans="4:67" x14ac:dyDescent="0.5"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</row>
    <row r="571" spans="4:67" x14ac:dyDescent="0.5"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</row>
    <row r="572" spans="4:67" x14ac:dyDescent="0.5"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</row>
    <row r="573" spans="4:67" x14ac:dyDescent="0.5"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</row>
    <row r="574" spans="4:67" x14ac:dyDescent="0.5"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</row>
    <row r="575" spans="4:67" x14ac:dyDescent="0.5"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</row>
    <row r="576" spans="4:67" x14ac:dyDescent="0.5"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</row>
    <row r="577" spans="4:67" x14ac:dyDescent="0.5"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</row>
    <row r="578" spans="4:67" x14ac:dyDescent="0.5"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</row>
    <row r="579" spans="4:67" x14ac:dyDescent="0.5"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</row>
    <row r="580" spans="4:67" x14ac:dyDescent="0.5"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</row>
    <row r="581" spans="4:67" x14ac:dyDescent="0.5"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</row>
    <row r="582" spans="4:67" x14ac:dyDescent="0.5"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</row>
    <row r="583" spans="4:67" x14ac:dyDescent="0.5"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</row>
    <row r="584" spans="4:67" x14ac:dyDescent="0.5"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</row>
    <row r="585" spans="4:67" x14ac:dyDescent="0.5"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</row>
    <row r="586" spans="4:67" x14ac:dyDescent="0.5"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</row>
    <row r="587" spans="4:67" x14ac:dyDescent="0.5"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</row>
    <row r="588" spans="4:67" x14ac:dyDescent="0.5"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</row>
    <row r="589" spans="4:67" x14ac:dyDescent="0.5"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</row>
    <row r="590" spans="4:67" x14ac:dyDescent="0.5"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</row>
    <row r="591" spans="4:67" x14ac:dyDescent="0.5"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</row>
    <row r="592" spans="4:67" x14ac:dyDescent="0.5"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</row>
    <row r="593" spans="4:67" x14ac:dyDescent="0.5"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</row>
    <row r="594" spans="4:67" x14ac:dyDescent="0.5"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</row>
    <row r="595" spans="4:67" x14ac:dyDescent="0.5"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</row>
    <row r="596" spans="4:67" x14ac:dyDescent="0.5"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</row>
    <row r="597" spans="4:67" x14ac:dyDescent="0.5"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</row>
    <row r="598" spans="4:67" x14ac:dyDescent="0.5"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</row>
    <row r="599" spans="4:67" x14ac:dyDescent="0.5"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</row>
    <row r="600" spans="4:67" x14ac:dyDescent="0.5"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</row>
    <row r="601" spans="4:67" x14ac:dyDescent="0.5"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</row>
    <row r="602" spans="4:67" x14ac:dyDescent="0.5"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</row>
    <row r="603" spans="4:67" x14ac:dyDescent="0.5"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</row>
    <row r="604" spans="4:67" x14ac:dyDescent="0.5"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</row>
    <row r="605" spans="4:67" x14ac:dyDescent="0.5"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</row>
    <row r="606" spans="4:67" x14ac:dyDescent="0.5"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</row>
    <row r="607" spans="4:67" x14ac:dyDescent="0.5"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</row>
    <row r="608" spans="4:67" x14ac:dyDescent="0.5"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</row>
    <row r="609" spans="4:67" x14ac:dyDescent="0.5"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</row>
    <row r="610" spans="4:67" x14ac:dyDescent="0.5"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</row>
    <row r="611" spans="4:67" x14ac:dyDescent="0.5"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</row>
    <row r="612" spans="4:67" x14ac:dyDescent="0.5"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</row>
    <row r="613" spans="4:67" x14ac:dyDescent="0.5"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</row>
    <row r="614" spans="4:67" x14ac:dyDescent="0.5"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</row>
    <row r="615" spans="4:67" x14ac:dyDescent="0.5"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</row>
    <row r="616" spans="4:67" x14ac:dyDescent="0.5"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</row>
    <row r="617" spans="4:67" x14ac:dyDescent="0.5"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</row>
    <row r="618" spans="4:67" x14ac:dyDescent="0.5"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</row>
    <row r="619" spans="4:67" x14ac:dyDescent="0.5"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</row>
    <row r="620" spans="4:67" x14ac:dyDescent="0.5"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</row>
    <row r="621" spans="4:67" x14ac:dyDescent="0.5"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</row>
    <row r="622" spans="4:67" x14ac:dyDescent="0.5"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</row>
    <row r="623" spans="4:67" x14ac:dyDescent="0.5"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</row>
    <row r="624" spans="4:67" x14ac:dyDescent="0.5"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</row>
    <row r="625" spans="4:67" x14ac:dyDescent="0.5"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</row>
    <row r="626" spans="4:67" x14ac:dyDescent="0.5"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</row>
    <row r="627" spans="4:67" x14ac:dyDescent="0.5"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</row>
    <row r="628" spans="4:67" x14ac:dyDescent="0.5"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</row>
    <row r="629" spans="4:67" x14ac:dyDescent="0.5"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</row>
    <row r="630" spans="4:67" x14ac:dyDescent="0.5"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</row>
    <row r="631" spans="4:67" x14ac:dyDescent="0.5"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</row>
    <row r="632" spans="4:67" x14ac:dyDescent="0.5"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</row>
    <row r="633" spans="4:67" x14ac:dyDescent="0.5"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</row>
    <row r="634" spans="4:67" x14ac:dyDescent="0.5"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</row>
    <row r="635" spans="4:67" x14ac:dyDescent="0.5"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</row>
    <row r="636" spans="4:67" x14ac:dyDescent="0.5"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</row>
    <row r="637" spans="4:67" x14ac:dyDescent="0.5"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</row>
    <row r="638" spans="4:67" x14ac:dyDescent="0.5"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</row>
    <row r="639" spans="4:67" x14ac:dyDescent="0.5"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</row>
    <row r="640" spans="4:67" x14ac:dyDescent="0.5"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</row>
    <row r="641" spans="4:67" x14ac:dyDescent="0.5"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</row>
    <row r="642" spans="4:67" x14ac:dyDescent="0.5"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</row>
    <row r="643" spans="4:67" x14ac:dyDescent="0.5"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</row>
    <row r="644" spans="4:67" x14ac:dyDescent="0.5"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</row>
    <row r="645" spans="4:67" x14ac:dyDescent="0.5"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</row>
    <row r="646" spans="4:67" x14ac:dyDescent="0.5"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</row>
    <row r="647" spans="4:67" x14ac:dyDescent="0.5"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</row>
    <row r="648" spans="4:67" x14ac:dyDescent="0.5"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</row>
    <row r="649" spans="4:67" x14ac:dyDescent="0.5"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</row>
    <row r="650" spans="4:67" x14ac:dyDescent="0.5"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</row>
    <row r="651" spans="4:67" x14ac:dyDescent="0.5"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</row>
    <row r="652" spans="4:67" x14ac:dyDescent="0.5"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</row>
    <row r="653" spans="4:67" x14ac:dyDescent="0.5"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</row>
    <row r="654" spans="4:67" x14ac:dyDescent="0.5"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</row>
    <row r="655" spans="4:67" x14ac:dyDescent="0.5"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</row>
    <row r="656" spans="4:67" x14ac:dyDescent="0.5"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</row>
    <row r="657" spans="4:67" x14ac:dyDescent="0.5"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</row>
    <row r="658" spans="4:67" x14ac:dyDescent="0.5"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</row>
    <row r="659" spans="4:67" x14ac:dyDescent="0.5"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</row>
    <row r="660" spans="4:67" x14ac:dyDescent="0.5"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</row>
    <row r="661" spans="4:67" x14ac:dyDescent="0.5"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</row>
    <row r="662" spans="4:67" x14ac:dyDescent="0.5"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</row>
    <row r="663" spans="4:67" x14ac:dyDescent="0.5"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</row>
    <row r="664" spans="4:67" x14ac:dyDescent="0.5"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</row>
    <row r="665" spans="4:67" x14ac:dyDescent="0.5"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</row>
    <row r="666" spans="4:67" x14ac:dyDescent="0.5"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</row>
    <row r="667" spans="4:67" x14ac:dyDescent="0.5"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</row>
    <row r="668" spans="4:67" x14ac:dyDescent="0.5"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</row>
    <row r="669" spans="4:67" x14ac:dyDescent="0.5"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</row>
    <row r="670" spans="4:67" x14ac:dyDescent="0.5"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</row>
    <row r="671" spans="4:67" x14ac:dyDescent="0.5"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</row>
    <row r="672" spans="4:67" x14ac:dyDescent="0.5"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</row>
    <row r="673" spans="4:67" x14ac:dyDescent="0.5"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</row>
    <row r="674" spans="4:67" x14ac:dyDescent="0.5"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</row>
    <row r="675" spans="4:67" x14ac:dyDescent="0.5"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</row>
    <row r="676" spans="4:67" x14ac:dyDescent="0.5"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</row>
    <row r="677" spans="4:67" x14ac:dyDescent="0.5"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</row>
    <row r="678" spans="4:67" x14ac:dyDescent="0.5"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</row>
    <row r="679" spans="4:67" x14ac:dyDescent="0.5"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</row>
    <row r="680" spans="4:67" x14ac:dyDescent="0.5"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</row>
    <row r="681" spans="4:67" x14ac:dyDescent="0.5"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</row>
    <row r="682" spans="4:67" x14ac:dyDescent="0.5"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</row>
    <row r="683" spans="4:67" x14ac:dyDescent="0.5"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</row>
    <row r="684" spans="4:67" x14ac:dyDescent="0.5"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</row>
    <row r="685" spans="4:67" x14ac:dyDescent="0.5"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</row>
    <row r="686" spans="4:67" x14ac:dyDescent="0.5"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</row>
    <row r="687" spans="4:67" x14ac:dyDescent="0.5"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</row>
    <row r="688" spans="4:67" x14ac:dyDescent="0.5"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</row>
    <row r="689" spans="4:67" x14ac:dyDescent="0.5"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</row>
    <row r="690" spans="4:67" x14ac:dyDescent="0.5"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</row>
    <row r="691" spans="4:67" x14ac:dyDescent="0.5"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</row>
    <row r="692" spans="4:67" x14ac:dyDescent="0.5"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</row>
    <row r="693" spans="4:67" x14ac:dyDescent="0.5"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</row>
    <row r="694" spans="4:67" x14ac:dyDescent="0.5"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</row>
    <row r="695" spans="4:67" x14ac:dyDescent="0.5"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</row>
    <row r="696" spans="4:67" x14ac:dyDescent="0.5"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</row>
    <row r="697" spans="4:67" x14ac:dyDescent="0.5"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</row>
    <row r="698" spans="4:67" x14ac:dyDescent="0.5"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</row>
    <row r="699" spans="4:67" x14ac:dyDescent="0.5"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</row>
    <row r="700" spans="4:67" x14ac:dyDescent="0.5"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</row>
    <row r="701" spans="4:67" x14ac:dyDescent="0.5"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</row>
    <row r="702" spans="4:67" x14ac:dyDescent="0.5"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</row>
    <row r="703" spans="4:67" x14ac:dyDescent="0.5"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</row>
    <row r="704" spans="4:67" x14ac:dyDescent="0.5"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</row>
    <row r="705" spans="4:67" x14ac:dyDescent="0.5"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</row>
    <row r="706" spans="4:67" x14ac:dyDescent="0.5"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</row>
    <row r="707" spans="4:67" x14ac:dyDescent="0.5"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</row>
    <row r="708" spans="4:67" x14ac:dyDescent="0.5"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</row>
    <row r="709" spans="4:67" x14ac:dyDescent="0.5"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</row>
    <row r="710" spans="4:67" x14ac:dyDescent="0.5"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</row>
    <row r="711" spans="4:67" x14ac:dyDescent="0.5"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</row>
    <row r="712" spans="4:67" x14ac:dyDescent="0.5"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</row>
    <row r="713" spans="4:67" x14ac:dyDescent="0.5"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</row>
    <row r="714" spans="4:67" x14ac:dyDescent="0.5"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</row>
    <row r="715" spans="4:67" x14ac:dyDescent="0.5"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</row>
    <row r="716" spans="4:67" x14ac:dyDescent="0.5"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</row>
    <row r="717" spans="4:67" x14ac:dyDescent="0.5"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</row>
    <row r="718" spans="4:67" x14ac:dyDescent="0.5"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</row>
    <row r="719" spans="4:67" x14ac:dyDescent="0.5"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</row>
    <row r="720" spans="4:67" x14ac:dyDescent="0.5"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</row>
    <row r="721" spans="4:67" x14ac:dyDescent="0.5"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</row>
    <row r="722" spans="4:67" x14ac:dyDescent="0.5"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</row>
    <row r="723" spans="4:67" x14ac:dyDescent="0.5"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</row>
    <row r="724" spans="4:67" x14ac:dyDescent="0.5"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</row>
    <row r="725" spans="4:67" x14ac:dyDescent="0.5"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</row>
    <row r="726" spans="4:67" x14ac:dyDescent="0.5"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</row>
    <row r="727" spans="4:67" x14ac:dyDescent="0.5"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</row>
    <row r="728" spans="4:67" x14ac:dyDescent="0.5"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</row>
    <row r="729" spans="4:67" x14ac:dyDescent="0.5"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</row>
    <row r="730" spans="4:67" x14ac:dyDescent="0.5"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</row>
    <row r="731" spans="4:67" x14ac:dyDescent="0.5"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</row>
    <row r="732" spans="4:67" x14ac:dyDescent="0.5"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</row>
    <row r="733" spans="4:67" x14ac:dyDescent="0.5"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</row>
    <row r="734" spans="4:67" x14ac:dyDescent="0.5"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</row>
    <row r="735" spans="4:67" x14ac:dyDescent="0.5"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</row>
    <row r="736" spans="4:67" x14ac:dyDescent="0.5"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</row>
    <row r="737" spans="4:67" x14ac:dyDescent="0.5"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</row>
    <row r="738" spans="4:67" x14ac:dyDescent="0.5"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</row>
    <row r="739" spans="4:67" x14ac:dyDescent="0.5"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</row>
    <row r="740" spans="4:67" x14ac:dyDescent="0.5"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</row>
    <row r="741" spans="4:67" x14ac:dyDescent="0.5"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</row>
    <row r="742" spans="4:67" x14ac:dyDescent="0.5"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</row>
    <row r="743" spans="4:67" x14ac:dyDescent="0.5"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</row>
    <row r="744" spans="4:67" x14ac:dyDescent="0.5"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</row>
    <row r="745" spans="4:67" x14ac:dyDescent="0.5"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</row>
    <row r="746" spans="4:67" x14ac:dyDescent="0.5"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</row>
    <row r="747" spans="4:67" x14ac:dyDescent="0.5"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</row>
    <row r="748" spans="4:67" x14ac:dyDescent="0.5"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</row>
    <row r="749" spans="4:67" x14ac:dyDescent="0.5"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</row>
    <row r="750" spans="4:67" x14ac:dyDescent="0.5"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</row>
    <row r="751" spans="4:67" x14ac:dyDescent="0.5"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</row>
    <row r="752" spans="4:67" x14ac:dyDescent="0.5"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</row>
    <row r="753" spans="4:67" x14ac:dyDescent="0.5"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</row>
    <row r="754" spans="4:67" x14ac:dyDescent="0.5"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</row>
    <row r="755" spans="4:67" x14ac:dyDescent="0.5"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</row>
    <row r="756" spans="4:67" x14ac:dyDescent="0.5"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</row>
    <row r="757" spans="4:67" x14ac:dyDescent="0.5"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</row>
    <row r="758" spans="4:67" x14ac:dyDescent="0.5"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</row>
    <row r="759" spans="4:67" x14ac:dyDescent="0.5"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</row>
    <row r="760" spans="4:67" x14ac:dyDescent="0.5"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</row>
    <row r="761" spans="4:67" x14ac:dyDescent="0.5"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</row>
    <row r="762" spans="4:67" x14ac:dyDescent="0.5"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</row>
    <row r="763" spans="4:67" x14ac:dyDescent="0.5"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</row>
    <row r="764" spans="4:67" x14ac:dyDescent="0.5"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</row>
    <row r="765" spans="4:67" x14ac:dyDescent="0.5"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</row>
    <row r="766" spans="4:67" x14ac:dyDescent="0.5"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</row>
    <row r="767" spans="4:67" x14ac:dyDescent="0.5"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</row>
    <row r="768" spans="4:67" x14ac:dyDescent="0.5"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</row>
    <row r="769" spans="4:67" x14ac:dyDescent="0.5"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</row>
    <row r="770" spans="4:67" x14ac:dyDescent="0.5"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</row>
    <row r="771" spans="4:67" x14ac:dyDescent="0.5"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</row>
    <row r="772" spans="4:67" x14ac:dyDescent="0.5"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</row>
    <row r="773" spans="4:67" x14ac:dyDescent="0.5"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</row>
    <row r="774" spans="4:67" x14ac:dyDescent="0.5"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</row>
    <row r="775" spans="4:67" x14ac:dyDescent="0.5"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</row>
    <row r="776" spans="4:67" x14ac:dyDescent="0.5"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</row>
    <row r="777" spans="4:67" x14ac:dyDescent="0.5"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</row>
    <row r="778" spans="4:67" x14ac:dyDescent="0.5"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</row>
    <row r="779" spans="4:67" x14ac:dyDescent="0.5"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</row>
    <row r="780" spans="4:67" x14ac:dyDescent="0.5"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</row>
    <row r="781" spans="4:67" x14ac:dyDescent="0.5"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</row>
    <row r="782" spans="4:67" x14ac:dyDescent="0.5"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</row>
    <row r="783" spans="4:67" x14ac:dyDescent="0.5"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</row>
    <row r="784" spans="4:67" x14ac:dyDescent="0.5"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</row>
    <row r="785" spans="4:67" x14ac:dyDescent="0.5"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</row>
    <row r="786" spans="4:67" x14ac:dyDescent="0.5"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</row>
    <row r="787" spans="4:67" x14ac:dyDescent="0.5"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</row>
    <row r="788" spans="4:67" x14ac:dyDescent="0.5"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</row>
    <row r="789" spans="4:67" x14ac:dyDescent="0.5"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</row>
    <row r="790" spans="4:67" x14ac:dyDescent="0.5"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</row>
    <row r="791" spans="4:67" x14ac:dyDescent="0.5"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</row>
    <row r="792" spans="4:67" x14ac:dyDescent="0.5"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</row>
    <row r="793" spans="4:67" x14ac:dyDescent="0.5"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</row>
    <row r="794" spans="4:67" x14ac:dyDescent="0.5"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</row>
    <row r="795" spans="4:67" x14ac:dyDescent="0.5"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</row>
    <row r="796" spans="4:67" x14ac:dyDescent="0.5"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</row>
    <row r="797" spans="4:67" x14ac:dyDescent="0.5"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</row>
    <row r="798" spans="4:67" x14ac:dyDescent="0.5"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</row>
    <row r="799" spans="4:67" x14ac:dyDescent="0.5"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</row>
    <row r="800" spans="4:67" x14ac:dyDescent="0.5"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</row>
    <row r="801" spans="4:67" x14ac:dyDescent="0.5"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</row>
    <row r="802" spans="4:67" x14ac:dyDescent="0.5"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</row>
    <row r="803" spans="4:67" x14ac:dyDescent="0.5"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</row>
    <row r="804" spans="4:67" x14ac:dyDescent="0.5"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</row>
    <row r="805" spans="4:67" x14ac:dyDescent="0.5"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</row>
    <row r="806" spans="4:67" x14ac:dyDescent="0.5"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</row>
    <row r="807" spans="4:67" x14ac:dyDescent="0.5"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</row>
    <row r="808" spans="4:67" x14ac:dyDescent="0.5"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</row>
    <row r="809" spans="4:67" x14ac:dyDescent="0.5"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</row>
    <row r="810" spans="4:67" x14ac:dyDescent="0.5"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</row>
    <row r="811" spans="4:67" x14ac:dyDescent="0.5"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</row>
    <row r="812" spans="4:67" x14ac:dyDescent="0.5"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</row>
    <row r="813" spans="4:67" x14ac:dyDescent="0.5"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</row>
    <row r="814" spans="4:67" x14ac:dyDescent="0.5"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</row>
    <row r="815" spans="4:67" x14ac:dyDescent="0.5"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</row>
    <row r="816" spans="4:67" x14ac:dyDescent="0.5"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</row>
    <row r="817" spans="4:67" x14ac:dyDescent="0.5"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</row>
    <row r="818" spans="4:67" x14ac:dyDescent="0.5"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</row>
    <row r="819" spans="4:67" x14ac:dyDescent="0.5"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</row>
    <row r="820" spans="4:67" x14ac:dyDescent="0.5"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</row>
    <row r="821" spans="4:67" x14ac:dyDescent="0.5"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</row>
    <row r="822" spans="4:67" x14ac:dyDescent="0.5"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</row>
    <row r="823" spans="4:67" x14ac:dyDescent="0.5"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</row>
    <row r="824" spans="4:67" x14ac:dyDescent="0.5"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</row>
    <row r="825" spans="4:67" x14ac:dyDescent="0.5"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</row>
    <row r="826" spans="4:67" x14ac:dyDescent="0.5"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</row>
    <row r="827" spans="4:67" x14ac:dyDescent="0.5"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</row>
    <row r="828" spans="4:67" x14ac:dyDescent="0.5"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</row>
    <row r="829" spans="4:67" x14ac:dyDescent="0.5"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</row>
    <row r="830" spans="4:67" x14ac:dyDescent="0.5"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</row>
    <row r="831" spans="4:67" x14ac:dyDescent="0.5"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</row>
    <row r="832" spans="4:67" x14ac:dyDescent="0.5"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</row>
    <row r="833" spans="4:67" x14ac:dyDescent="0.5"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</row>
    <row r="834" spans="4:67" x14ac:dyDescent="0.5"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</row>
    <row r="835" spans="4:67" x14ac:dyDescent="0.5"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</row>
    <row r="836" spans="4:67" x14ac:dyDescent="0.5"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</row>
    <row r="837" spans="4:67" x14ac:dyDescent="0.5"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</row>
    <row r="838" spans="4:67" x14ac:dyDescent="0.5"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</row>
    <row r="839" spans="4:67" x14ac:dyDescent="0.5"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</row>
    <row r="840" spans="4:67" x14ac:dyDescent="0.5"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</row>
    <row r="841" spans="4:67" x14ac:dyDescent="0.5"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</row>
    <row r="842" spans="4:67" x14ac:dyDescent="0.5"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</row>
    <row r="843" spans="4:67" x14ac:dyDescent="0.5"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</row>
    <row r="844" spans="4:67" x14ac:dyDescent="0.5"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</row>
    <row r="845" spans="4:67" x14ac:dyDescent="0.5"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</row>
    <row r="846" spans="4:67" x14ac:dyDescent="0.5"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</row>
    <row r="847" spans="4:67" x14ac:dyDescent="0.5"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</row>
    <row r="848" spans="4:67" x14ac:dyDescent="0.5"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</row>
    <row r="849" spans="4:67" x14ac:dyDescent="0.5"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</row>
    <row r="850" spans="4:67" x14ac:dyDescent="0.5"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</row>
    <row r="851" spans="4:67" x14ac:dyDescent="0.5"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</row>
    <row r="852" spans="4:67" x14ac:dyDescent="0.5"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</row>
    <row r="853" spans="4:67" x14ac:dyDescent="0.5"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</row>
    <row r="854" spans="4:67" x14ac:dyDescent="0.5"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</row>
    <row r="855" spans="4:67" x14ac:dyDescent="0.5"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</row>
    <row r="856" spans="4:67" x14ac:dyDescent="0.5"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</row>
    <row r="857" spans="4:67" x14ac:dyDescent="0.5"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</row>
    <row r="858" spans="4:67" x14ac:dyDescent="0.5"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</row>
    <row r="859" spans="4:67" x14ac:dyDescent="0.5"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</row>
    <row r="860" spans="4:67" x14ac:dyDescent="0.5"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</row>
    <row r="861" spans="4:67" x14ac:dyDescent="0.5"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</row>
    <row r="862" spans="4:67" x14ac:dyDescent="0.5"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</row>
    <row r="863" spans="4:67" x14ac:dyDescent="0.5"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</row>
    <row r="864" spans="4:67" x14ac:dyDescent="0.5"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</row>
    <row r="865" spans="4:67" x14ac:dyDescent="0.5"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</row>
    <row r="866" spans="4:67" x14ac:dyDescent="0.5"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</row>
    <row r="867" spans="4:67" x14ac:dyDescent="0.5"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</row>
    <row r="868" spans="4:67" x14ac:dyDescent="0.5"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</row>
    <row r="869" spans="4:67" x14ac:dyDescent="0.5"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</row>
    <row r="870" spans="4:67" x14ac:dyDescent="0.5"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</row>
    <row r="871" spans="4:67" x14ac:dyDescent="0.5"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</row>
    <row r="872" spans="4:67" x14ac:dyDescent="0.5"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</row>
    <row r="873" spans="4:67" x14ac:dyDescent="0.5"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</row>
    <row r="874" spans="4:67" x14ac:dyDescent="0.5"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</row>
    <row r="875" spans="4:67" x14ac:dyDescent="0.5"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</row>
    <row r="876" spans="4:67" x14ac:dyDescent="0.5"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</row>
    <row r="877" spans="4:67" x14ac:dyDescent="0.5"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</row>
    <row r="878" spans="4:67" x14ac:dyDescent="0.5"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</row>
    <row r="879" spans="4:67" x14ac:dyDescent="0.5"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</row>
    <row r="880" spans="4:67" x14ac:dyDescent="0.5"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</row>
    <row r="881" spans="4:67" x14ac:dyDescent="0.5"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</row>
    <row r="882" spans="4:67" x14ac:dyDescent="0.5"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</row>
    <row r="883" spans="4:67" x14ac:dyDescent="0.5"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</row>
    <row r="884" spans="4:67" x14ac:dyDescent="0.5"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</row>
    <row r="885" spans="4:67" x14ac:dyDescent="0.5"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</row>
    <row r="886" spans="4:67" x14ac:dyDescent="0.5"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</row>
    <row r="887" spans="4:67" x14ac:dyDescent="0.5"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</row>
    <row r="888" spans="4:67" x14ac:dyDescent="0.5"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</row>
    <row r="889" spans="4:67" x14ac:dyDescent="0.5"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</row>
    <row r="890" spans="4:67" x14ac:dyDescent="0.5"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</row>
    <row r="891" spans="4:67" x14ac:dyDescent="0.5"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</row>
    <row r="892" spans="4:67" x14ac:dyDescent="0.5"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</row>
    <row r="893" spans="4:67" x14ac:dyDescent="0.5"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</row>
    <row r="894" spans="4:67" x14ac:dyDescent="0.5"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</row>
    <row r="895" spans="4:67" x14ac:dyDescent="0.5"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</row>
    <row r="896" spans="4:67" x14ac:dyDescent="0.5"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</row>
    <row r="897" spans="4:67" x14ac:dyDescent="0.5"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</row>
    <row r="898" spans="4:67" x14ac:dyDescent="0.5"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</row>
    <row r="899" spans="4:67" x14ac:dyDescent="0.5"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</row>
    <row r="900" spans="4:67" x14ac:dyDescent="0.5"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</row>
    <row r="901" spans="4:67" x14ac:dyDescent="0.5"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</row>
    <row r="902" spans="4:67" x14ac:dyDescent="0.5"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</row>
    <row r="903" spans="4:67" x14ac:dyDescent="0.5"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</row>
    <row r="904" spans="4:67" x14ac:dyDescent="0.5"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</row>
    <row r="905" spans="4:67" x14ac:dyDescent="0.5"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</row>
    <row r="906" spans="4:67" x14ac:dyDescent="0.5"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</row>
    <row r="907" spans="4:67" x14ac:dyDescent="0.5"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</row>
    <row r="908" spans="4:67" x14ac:dyDescent="0.5"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</row>
    <row r="909" spans="4:67" x14ac:dyDescent="0.5"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</row>
    <row r="910" spans="4:67" x14ac:dyDescent="0.5"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</row>
    <row r="911" spans="4:67" x14ac:dyDescent="0.5"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</row>
    <row r="912" spans="4:67" x14ac:dyDescent="0.5"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</row>
    <row r="913" spans="4:67" x14ac:dyDescent="0.5"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</row>
    <row r="914" spans="4:67" x14ac:dyDescent="0.5"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</row>
    <row r="915" spans="4:67" x14ac:dyDescent="0.5"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</row>
    <row r="916" spans="4:67" x14ac:dyDescent="0.5"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</row>
    <row r="917" spans="4:67" x14ac:dyDescent="0.5"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</row>
    <row r="918" spans="4:67" x14ac:dyDescent="0.5"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</row>
    <row r="919" spans="4:67" x14ac:dyDescent="0.5"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</row>
    <row r="920" spans="4:67" x14ac:dyDescent="0.5"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</row>
    <row r="921" spans="4:67" x14ac:dyDescent="0.5"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</row>
    <row r="922" spans="4:67" x14ac:dyDescent="0.5"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</row>
    <row r="923" spans="4:67" x14ac:dyDescent="0.5"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</row>
    <row r="924" spans="4:67" x14ac:dyDescent="0.5"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</row>
    <row r="925" spans="4:67" x14ac:dyDescent="0.5"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</row>
    <row r="926" spans="4:67" x14ac:dyDescent="0.5"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</row>
    <row r="927" spans="4:67" x14ac:dyDescent="0.5"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</row>
    <row r="928" spans="4:67" x14ac:dyDescent="0.5"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</row>
    <row r="929" spans="4:67" x14ac:dyDescent="0.5"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</row>
    <row r="930" spans="4:67" x14ac:dyDescent="0.5"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</row>
    <row r="931" spans="4:67" x14ac:dyDescent="0.5"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</row>
    <row r="932" spans="4:67" x14ac:dyDescent="0.5"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</row>
    <row r="933" spans="4:67" x14ac:dyDescent="0.5"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</row>
    <row r="934" spans="4:67" x14ac:dyDescent="0.5"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</row>
    <row r="935" spans="4:67" x14ac:dyDescent="0.5"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</row>
    <row r="936" spans="4:67" x14ac:dyDescent="0.5"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</row>
    <row r="937" spans="4:67" x14ac:dyDescent="0.5"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</row>
    <row r="938" spans="4:67" x14ac:dyDescent="0.5"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</row>
    <row r="939" spans="4:67" x14ac:dyDescent="0.5"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</row>
    <row r="940" spans="4:67" x14ac:dyDescent="0.5"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</row>
    <row r="941" spans="4:67" x14ac:dyDescent="0.5"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</row>
    <row r="942" spans="4:67" x14ac:dyDescent="0.5"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</row>
    <row r="943" spans="4:67" x14ac:dyDescent="0.5"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</row>
    <row r="944" spans="4:67" x14ac:dyDescent="0.5"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</row>
    <row r="945" spans="4:67" x14ac:dyDescent="0.5"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</row>
    <row r="946" spans="4:67" x14ac:dyDescent="0.5"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</row>
    <row r="947" spans="4:67" x14ac:dyDescent="0.5"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</row>
    <row r="948" spans="4:67" x14ac:dyDescent="0.5"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</row>
    <row r="949" spans="4:67" x14ac:dyDescent="0.5"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</row>
    <row r="950" spans="4:67" x14ac:dyDescent="0.5"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</row>
    <row r="951" spans="4:67" x14ac:dyDescent="0.5"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</row>
    <row r="952" spans="4:67" x14ac:dyDescent="0.5"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</row>
    <row r="953" spans="4:67" x14ac:dyDescent="0.5"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</row>
    <row r="954" spans="4:67" x14ac:dyDescent="0.5"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</row>
    <row r="955" spans="4:67" x14ac:dyDescent="0.5"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</row>
    <row r="956" spans="4:67" x14ac:dyDescent="0.5"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</row>
    <row r="957" spans="4:67" x14ac:dyDescent="0.5"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</row>
    <row r="958" spans="4:67" x14ac:dyDescent="0.5"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</row>
    <row r="959" spans="4:67" x14ac:dyDescent="0.5"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</row>
    <row r="960" spans="4:67" x14ac:dyDescent="0.5"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</row>
    <row r="961" spans="4:67" x14ac:dyDescent="0.5"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</row>
    <row r="962" spans="4:67" x14ac:dyDescent="0.5"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</row>
    <row r="963" spans="4:67" x14ac:dyDescent="0.5"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</row>
    <row r="964" spans="4:67" x14ac:dyDescent="0.5"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</row>
    <row r="965" spans="4:67" x14ac:dyDescent="0.5"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</row>
    <row r="966" spans="4:67" x14ac:dyDescent="0.5"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</row>
    <row r="967" spans="4:67" x14ac:dyDescent="0.5"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</row>
    <row r="968" spans="4:67" x14ac:dyDescent="0.5"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</row>
    <row r="969" spans="4:67" x14ac:dyDescent="0.5"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</row>
    <row r="970" spans="4:67" x14ac:dyDescent="0.5"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</row>
    <row r="971" spans="4:67" x14ac:dyDescent="0.5"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</row>
    <row r="972" spans="4:67" x14ac:dyDescent="0.5"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</row>
    <row r="973" spans="4:67" x14ac:dyDescent="0.5"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</row>
    <row r="974" spans="4:67" x14ac:dyDescent="0.5"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</row>
    <row r="975" spans="4:67" x14ac:dyDescent="0.5"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</row>
    <row r="976" spans="4:67" x14ac:dyDescent="0.5"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</row>
    <row r="977" spans="4:67" x14ac:dyDescent="0.5"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</row>
    <row r="978" spans="4:67" x14ac:dyDescent="0.5"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</row>
    <row r="979" spans="4:67" x14ac:dyDescent="0.5"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</row>
    <row r="980" spans="4:67" x14ac:dyDescent="0.5"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</row>
    <row r="981" spans="4:67" x14ac:dyDescent="0.5"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</row>
    <row r="982" spans="4:67" x14ac:dyDescent="0.5"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</row>
    <row r="983" spans="4:67" x14ac:dyDescent="0.5"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</row>
    <row r="984" spans="4:67" x14ac:dyDescent="0.5"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</row>
    <row r="985" spans="4:67" x14ac:dyDescent="0.5"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</row>
    <row r="986" spans="4:67" x14ac:dyDescent="0.5"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</row>
    <row r="987" spans="4:67" x14ac:dyDescent="0.5"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</row>
    <row r="988" spans="4:67" x14ac:dyDescent="0.5"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</row>
    <row r="989" spans="4:67" x14ac:dyDescent="0.5"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</row>
    <row r="990" spans="4:67" x14ac:dyDescent="0.5"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</row>
    <row r="991" spans="4:67" x14ac:dyDescent="0.5"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</row>
    <row r="992" spans="4:67" x14ac:dyDescent="0.5"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</row>
    <row r="993" spans="4:67" x14ac:dyDescent="0.5"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</row>
    <row r="994" spans="4:67" x14ac:dyDescent="0.5"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</row>
    <row r="995" spans="4:67" x14ac:dyDescent="0.5"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</row>
    <row r="996" spans="4:67" x14ac:dyDescent="0.5"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</row>
    <row r="997" spans="4:67" x14ac:dyDescent="0.5"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</row>
    <row r="998" spans="4:67" x14ac:dyDescent="0.5"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</row>
    <row r="999" spans="4:67" x14ac:dyDescent="0.5"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</row>
    <row r="1000" spans="4:67" x14ac:dyDescent="0.5"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</row>
    <row r="1001" spans="4:67" x14ac:dyDescent="0.5"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  <c r="BL1001" s="66"/>
      <c r="BM1001" s="66"/>
      <c r="BN1001" s="66"/>
      <c r="BO1001" s="66"/>
    </row>
    <row r="1002" spans="4:67" x14ac:dyDescent="0.5"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  <c r="BL1002" s="66"/>
      <c r="BM1002" s="66"/>
      <c r="BN1002" s="66"/>
      <c r="BO1002" s="66"/>
    </row>
    <row r="1003" spans="4:67" x14ac:dyDescent="0.5"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  <c r="BL1003" s="66"/>
      <c r="BM1003" s="66"/>
      <c r="BN1003" s="66"/>
      <c r="BO1003" s="66"/>
    </row>
    <row r="1004" spans="4:67" x14ac:dyDescent="0.5"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  <c r="BL1004" s="66"/>
      <c r="BM1004" s="66"/>
      <c r="BN1004" s="66"/>
      <c r="BO1004" s="66"/>
    </row>
    <row r="1005" spans="4:67" x14ac:dyDescent="0.5"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</row>
    <row r="1006" spans="4:67" x14ac:dyDescent="0.5"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</row>
    <row r="1007" spans="4:67" x14ac:dyDescent="0.5"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  <c r="BL1007" s="66"/>
      <c r="BM1007" s="66"/>
      <c r="BN1007" s="66"/>
      <c r="BO1007" s="66"/>
    </row>
    <row r="1008" spans="4:67" x14ac:dyDescent="0.5"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  <c r="BL1008" s="66"/>
      <c r="BM1008" s="66"/>
      <c r="BN1008" s="66"/>
      <c r="BO1008" s="66"/>
    </row>
    <row r="1009" spans="4:67" x14ac:dyDescent="0.5"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  <c r="BL1009" s="66"/>
      <c r="BM1009" s="66"/>
      <c r="BN1009" s="66"/>
      <c r="BO1009" s="66"/>
    </row>
    <row r="1010" spans="4:67" x14ac:dyDescent="0.5"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  <c r="BL1010" s="66"/>
      <c r="BM1010" s="66"/>
      <c r="BN1010" s="66"/>
      <c r="BO1010" s="66"/>
    </row>
    <row r="1011" spans="4:67" x14ac:dyDescent="0.5"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  <c r="BL1011" s="66"/>
      <c r="BM1011" s="66"/>
      <c r="BN1011" s="66"/>
      <c r="BO1011" s="66"/>
    </row>
    <row r="1012" spans="4:67" x14ac:dyDescent="0.5"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  <c r="BL1012" s="66"/>
      <c r="BM1012" s="66"/>
      <c r="BN1012" s="66"/>
      <c r="BO1012" s="66"/>
    </row>
    <row r="1013" spans="4:67" x14ac:dyDescent="0.5"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  <c r="BL1013" s="66"/>
      <c r="BM1013" s="66"/>
      <c r="BN1013" s="66"/>
      <c r="BO1013" s="66"/>
    </row>
    <row r="1014" spans="4:67" x14ac:dyDescent="0.5"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  <c r="BL1014" s="66"/>
      <c r="BM1014" s="66"/>
      <c r="BN1014" s="66"/>
      <c r="BO1014" s="66"/>
    </row>
    <row r="1015" spans="4:67" x14ac:dyDescent="0.5"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  <c r="BL1015" s="66"/>
      <c r="BM1015" s="66"/>
      <c r="BN1015" s="66"/>
      <c r="BO1015" s="66"/>
    </row>
    <row r="1016" spans="4:67" x14ac:dyDescent="0.5"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  <c r="BL1016" s="66"/>
      <c r="BM1016" s="66"/>
      <c r="BN1016" s="66"/>
      <c r="BO1016" s="66"/>
    </row>
    <row r="1017" spans="4:67" x14ac:dyDescent="0.5"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  <c r="BL1017" s="66"/>
      <c r="BM1017" s="66"/>
      <c r="BN1017" s="66"/>
      <c r="BO1017" s="66"/>
    </row>
    <row r="1018" spans="4:67" x14ac:dyDescent="0.5"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</row>
    <row r="1019" spans="4:67" x14ac:dyDescent="0.5"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  <c r="BL1019" s="66"/>
      <c r="BM1019" s="66"/>
      <c r="BN1019" s="66"/>
      <c r="BO1019" s="66"/>
    </row>
    <row r="1020" spans="4:67" x14ac:dyDescent="0.5"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</row>
    <row r="1021" spans="4:67" x14ac:dyDescent="0.5"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  <c r="BL1021" s="66"/>
      <c r="BM1021" s="66"/>
      <c r="BN1021" s="66"/>
      <c r="BO1021" s="66"/>
    </row>
    <row r="1022" spans="4:67" x14ac:dyDescent="0.5"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  <c r="BL1022" s="66"/>
      <c r="BM1022" s="66"/>
      <c r="BN1022" s="66"/>
      <c r="BO1022" s="66"/>
    </row>
    <row r="1023" spans="4:67" x14ac:dyDescent="0.5"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</row>
    <row r="1024" spans="4:67" x14ac:dyDescent="0.5"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  <c r="BL1024" s="66"/>
      <c r="BM1024" s="66"/>
      <c r="BN1024" s="66"/>
      <c r="BO1024" s="66"/>
    </row>
    <row r="1025" spans="4:67" x14ac:dyDescent="0.5"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  <c r="BL1025" s="66"/>
      <c r="BM1025" s="66"/>
      <c r="BN1025" s="66"/>
      <c r="BO1025" s="66"/>
    </row>
    <row r="1026" spans="4:67" x14ac:dyDescent="0.5"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</row>
    <row r="1027" spans="4:67" x14ac:dyDescent="0.5"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  <c r="BL1027" s="66"/>
      <c r="BM1027" s="66"/>
      <c r="BN1027" s="66"/>
      <c r="BO1027" s="66"/>
    </row>
    <row r="1028" spans="4:67" x14ac:dyDescent="0.5"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  <c r="BL1028" s="66"/>
      <c r="BM1028" s="66"/>
      <c r="BN1028" s="66"/>
      <c r="BO1028" s="66"/>
    </row>
    <row r="1029" spans="4:67" x14ac:dyDescent="0.5"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</row>
    <row r="1030" spans="4:67" x14ac:dyDescent="0.5"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</row>
    <row r="1031" spans="4:67" x14ac:dyDescent="0.5"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  <c r="BL1031" s="66"/>
      <c r="BM1031" s="66"/>
      <c r="BN1031" s="66"/>
      <c r="BO1031" s="66"/>
    </row>
    <row r="1032" spans="4:67" x14ac:dyDescent="0.5"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  <c r="BL1032" s="66"/>
      <c r="BM1032" s="66"/>
      <c r="BN1032" s="66"/>
      <c r="BO1032" s="66"/>
    </row>
    <row r="1033" spans="4:67" x14ac:dyDescent="0.5"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  <c r="BL1033" s="66"/>
      <c r="BM1033" s="66"/>
      <c r="BN1033" s="66"/>
      <c r="BO1033" s="66"/>
    </row>
    <row r="1034" spans="4:67" x14ac:dyDescent="0.5"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  <c r="BL1034" s="66"/>
      <c r="BM1034" s="66"/>
      <c r="BN1034" s="66"/>
      <c r="BO1034" s="66"/>
    </row>
    <row r="1035" spans="4:67" x14ac:dyDescent="0.5"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  <c r="BL1035" s="66"/>
      <c r="BM1035" s="66"/>
      <c r="BN1035" s="66"/>
      <c r="BO1035" s="66"/>
    </row>
    <row r="1036" spans="4:67" x14ac:dyDescent="0.5"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  <c r="BL1036" s="66"/>
      <c r="BM1036" s="66"/>
      <c r="BN1036" s="66"/>
      <c r="BO1036" s="66"/>
    </row>
    <row r="1037" spans="4:67" x14ac:dyDescent="0.5"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  <c r="BL1037" s="66"/>
      <c r="BM1037" s="66"/>
      <c r="BN1037" s="66"/>
      <c r="BO1037" s="66"/>
    </row>
    <row r="1038" spans="4:67" x14ac:dyDescent="0.5"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  <c r="BL1038" s="66"/>
      <c r="BM1038" s="66"/>
      <c r="BN1038" s="66"/>
      <c r="BO1038" s="66"/>
    </row>
    <row r="1039" spans="4:67" x14ac:dyDescent="0.5"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</row>
    <row r="1040" spans="4:67" x14ac:dyDescent="0.5"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</row>
    <row r="1041" spans="4:67" x14ac:dyDescent="0.5"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  <c r="BL1041" s="66"/>
      <c r="BM1041" s="66"/>
      <c r="BN1041" s="66"/>
      <c r="BO1041" s="66"/>
    </row>
    <row r="1042" spans="4:67" x14ac:dyDescent="0.5"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</row>
    <row r="1043" spans="4:67" x14ac:dyDescent="0.5"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  <c r="BL1043" s="66"/>
      <c r="BM1043" s="66"/>
      <c r="BN1043" s="66"/>
      <c r="BO1043" s="66"/>
    </row>
    <row r="1044" spans="4:67" x14ac:dyDescent="0.5"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  <c r="BL1044" s="66"/>
      <c r="BM1044" s="66"/>
      <c r="BN1044" s="66"/>
      <c r="BO1044" s="66"/>
    </row>
    <row r="1045" spans="4:67" x14ac:dyDescent="0.5"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</row>
    <row r="1046" spans="4:67" x14ac:dyDescent="0.5"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</row>
    <row r="1047" spans="4:67" x14ac:dyDescent="0.5"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</row>
    <row r="1048" spans="4:67" x14ac:dyDescent="0.5"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  <c r="BL1048" s="66"/>
      <c r="BM1048" s="66"/>
      <c r="BN1048" s="66"/>
      <c r="BO1048" s="66"/>
    </row>
    <row r="1049" spans="4:67" x14ac:dyDescent="0.5"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</row>
    <row r="1050" spans="4:67" x14ac:dyDescent="0.5"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  <c r="BL1050" s="66"/>
      <c r="BM1050" s="66"/>
      <c r="BN1050" s="66"/>
      <c r="BO1050" s="66"/>
    </row>
    <row r="1051" spans="4:67" x14ac:dyDescent="0.5"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  <c r="BL1051" s="66"/>
      <c r="BM1051" s="66"/>
      <c r="BN1051" s="66"/>
      <c r="BO1051" s="66"/>
    </row>
    <row r="1052" spans="4:67" x14ac:dyDescent="0.5"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  <c r="BL1052" s="66"/>
      <c r="BM1052" s="66"/>
      <c r="BN1052" s="66"/>
      <c r="BO1052" s="66"/>
    </row>
    <row r="1053" spans="4:67" x14ac:dyDescent="0.5"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  <c r="BL1053" s="66"/>
      <c r="BM1053" s="66"/>
      <c r="BN1053" s="66"/>
      <c r="BO1053" s="66"/>
    </row>
    <row r="1054" spans="4:67" x14ac:dyDescent="0.5"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  <c r="BL1054" s="66"/>
      <c r="BM1054" s="66"/>
      <c r="BN1054" s="66"/>
      <c r="BO1054" s="66"/>
    </row>
    <row r="1055" spans="4:67" x14ac:dyDescent="0.5"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  <c r="BL1055" s="66"/>
      <c r="BM1055" s="66"/>
      <c r="BN1055" s="66"/>
      <c r="BO1055" s="66"/>
    </row>
    <row r="1056" spans="4:67" x14ac:dyDescent="0.5"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</row>
    <row r="1057" spans="4:67" x14ac:dyDescent="0.5"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  <c r="BL1057" s="66"/>
      <c r="BM1057" s="66"/>
      <c r="BN1057" s="66"/>
      <c r="BO1057" s="66"/>
    </row>
    <row r="1058" spans="4:67" x14ac:dyDescent="0.5"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</row>
    <row r="1059" spans="4:67" x14ac:dyDescent="0.5"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  <c r="BL1059" s="66"/>
      <c r="BM1059" s="66"/>
      <c r="BN1059" s="66"/>
      <c r="BO1059" s="66"/>
    </row>
    <row r="1060" spans="4:67" x14ac:dyDescent="0.5"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  <c r="BL1060" s="66"/>
      <c r="BM1060" s="66"/>
      <c r="BN1060" s="66"/>
      <c r="BO1060" s="66"/>
    </row>
    <row r="1061" spans="4:67" x14ac:dyDescent="0.5"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  <c r="BL1061" s="66"/>
      <c r="BM1061" s="66"/>
      <c r="BN1061" s="66"/>
      <c r="BO1061" s="66"/>
    </row>
    <row r="1062" spans="4:67" x14ac:dyDescent="0.5"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</row>
    <row r="1063" spans="4:67" x14ac:dyDescent="0.5"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  <c r="BL1063" s="66"/>
      <c r="BM1063" s="66"/>
      <c r="BN1063" s="66"/>
      <c r="BO1063" s="66"/>
    </row>
    <row r="1064" spans="4:67" x14ac:dyDescent="0.5"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</row>
    <row r="1065" spans="4:67" x14ac:dyDescent="0.5"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</row>
    <row r="1066" spans="4:67" x14ac:dyDescent="0.5"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  <c r="BL1066" s="66"/>
      <c r="BM1066" s="66"/>
      <c r="BN1066" s="66"/>
      <c r="BO1066" s="66"/>
    </row>
    <row r="1067" spans="4:67" x14ac:dyDescent="0.5"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  <c r="BL1067" s="66"/>
      <c r="BM1067" s="66"/>
      <c r="BN1067" s="66"/>
      <c r="BO1067" s="66"/>
    </row>
    <row r="1068" spans="4:67" x14ac:dyDescent="0.5"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</row>
    <row r="1069" spans="4:67" x14ac:dyDescent="0.5"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  <c r="BL1069" s="66"/>
      <c r="BM1069" s="66"/>
      <c r="BN1069" s="66"/>
      <c r="BO1069" s="66"/>
    </row>
    <row r="1070" spans="4:67" x14ac:dyDescent="0.5"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  <c r="BL1070" s="66"/>
      <c r="BM1070" s="66"/>
      <c r="BN1070" s="66"/>
      <c r="BO1070" s="66"/>
    </row>
    <row r="1071" spans="4:67" x14ac:dyDescent="0.5"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  <c r="BL1071" s="66"/>
      <c r="BM1071" s="66"/>
      <c r="BN1071" s="66"/>
      <c r="BO1071" s="66"/>
    </row>
    <row r="1072" spans="4:67" x14ac:dyDescent="0.5"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  <c r="BL1072" s="66"/>
      <c r="BM1072" s="66"/>
      <c r="BN1072" s="66"/>
      <c r="BO1072" s="66"/>
    </row>
    <row r="1073" spans="4:67" x14ac:dyDescent="0.5"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  <c r="BL1073" s="66"/>
      <c r="BM1073" s="66"/>
      <c r="BN1073" s="66"/>
      <c r="BO1073" s="66"/>
    </row>
    <row r="1074" spans="4:67" x14ac:dyDescent="0.5"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</row>
    <row r="1075" spans="4:67" x14ac:dyDescent="0.5"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</row>
    <row r="1076" spans="4:67" x14ac:dyDescent="0.5"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  <c r="BL1076" s="66"/>
      <c r="BM1076" s="66"/>
      <c r="BN1076" s="66"/>
      <c r="BO1076" s="66"/>
    </row>
    <row r="1077" spans="4:67" x14ac:dyDescent="0.5"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  <c r="BL1077" s="66"/>
      <c r="BM1077" s="66"/>
      <c r="BN1077" s="66"/>
      <c r="BO1077" s="66"/>
    </row>
    <row r="1078" spans="4:67" x14ac:dyDescent="0.5"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  <c r="BL1078" s="66"/>
      <c r="BM1078" s="66"/>
      <c r="BN1078" s="66"/>
      <c r="BO1078" s="66"/>
    </row>
    <row r="1079" spans="4:67" x14ac:dyDescent="0.5"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  <c r="BL1079" s="66"/>
      <c r="BM1079" s="66"/>
      <c r="BN1079" s="66"/>
      <c r="BO1079" s="66"/>
    </row>
    <row r="1080" spans="4:67" x14ac:dyDescent="0.5"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  <c r="BL1080" s="66"/>
      <c r="BM1080" s="66"/>
      <c r="BN1080" s="66"/>
      <c r="BO1080" s="66"/>
    </row>
    <row r="1081" spans="4:67" x14ac:dyDescent="0.5"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</row>
    <row r="1082" spans="4:67" x14ac:dyDescent="0.5"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  <c r="BL1082" s="66"/>
      <c r="BM1082" s="66"/>
      <c r="BN1082" s="66"/>
      <c r="BO1082" s="66"/>
    </row>
    <row r="1083" spans="4:67" x14ac:dyDescent="0.5"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  <c r="BL1083" s="66"/>
      <c r="BM1083" s="66"/>
      <c r="BN1083" s="66"/>
      <c r="BO1083" s="66"/>
    </row>
    <row r="1084" spans="4:67" x14ac:dyDescent="0.5"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  <c r="BL1084" s="66"/>
      <c r="BM1084" s="66"/>
      <c r="BN1084" s="66"/>
      <c r="BO1084" s="66"/>
    </row>
    <row r="1085" spans="4:67" x14ac:dyDescent="0.5"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</row>
    <row r="1086" spans="4:67" x14ac:dyDescent="0.5"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</row>
    <row r="1087" spans="4:67" x14ac:dyDescent="0.5"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  <c r="BL1087" s="66"/>
      <c r="BM1087" s="66"/>
      <c r="BN1087" s="66"/>
      <c r="BO1087" s="66"/>
    </row>
    <row r="1088" spans="4:67" x14ac:dyDescent="0.5"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  <c r="BL1088" s="66"/>
      <c r="BM1088" s="66"/>
      <c r="BN1088" s="66"/>
      <c r="BO1088" s="66"/>
    </row>
    <row r="1089" spans="4:67" x14ac:dyDescent="0.5"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  <c r="BL1089" s="66"/>
      <c r="BM1089" s="66"/>
      <c r="BN1089" s="66"/>
      <c r="BO1089" s="66"/>
    </row>
    <row r="1090" spans="4:67" x14ac:dyDescent="0.5"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  <c r="BL1090" s="66"/>
      <c r="BM1090" s="66"/>
      <c r="BN1090" s="66"/>
      <c r="BO1090" s="66"/>
    </row>
    <row r="1091" spans="4:67" x14ac:dyDescent="0.5"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  <c r="BL1091" s="66"/>
      <c r="BM1091" s="66"/>
      <c r="BN1091" s="66"/>
      <c r="BO1091" s="66"/>
    </row>
    <row r="1092" spans="4:67" x14ac:dyDescent="0.5"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  <c r="BL1092" s="66"/>
      <c r="BM1092" s="66"/>
      <c r="BN1092" s="66"/>
      <c r="BO1092" s="66"/>
    </row>
    <row r="1093" spans="4:67" x14ac:dyDescent="0.5"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  <c r="BL1093" s="66"/>
      <c r="BM1093" s="66"/>
      <c r="BN1093" s="66"/>
      <c r="BO1093" s="66"/>
    </row>
    <row r="1094" spans="4:67" x14ac:dyDescent="0.5"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  <c r="BL1094" s="66"/>
      <c r="BM1094" s="66"/>
      <c r="BN1094" s="66"/>
      <c r="BO1094" s="66"/>
    </row>
    <row r="1095" spans="4:67" x14ac:dyDescent="0.5"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  <c r="BL1095" s="66"/>
      <c r="BM1095" s="66"/>
      <c r="BN1095" s="66"/>
      <c r="BO1095" s="66"/>
    </row>
    <row r="1096" spans="4:67" x14ac:dyDescent="0.5"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  <c r="BL1096" s="66"/>
      <c r="BM1096" s="66"/>
      <c r="BN1096" s="66"/>
      <c r="BO1096" s="66"/>
    </row>
    <row r="1097" spans="4:67" x14ac:dyDescent="0.5"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  <c r="BL1097" s="66"/>
      <c r="BM1097" s="66"/>
      <c r="BN1097" s="66"/>
      <c r="BO1097" s="66"/>
    </row>
    <row r="1098" spans="4:67" x14ac:dyDescent="0.5"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</row>
    <row r="1099" spans="4:67" x14ac:dyDescent="0.5"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</row>
    <row r="1100" spans="4:67" x14ac:dyDescent="0.5"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  <c r="BL1100" s="66"/>
      <c r="BM1100" s="66"/>
      <c r="BN1100" s="66"/>
      <c r="BO1100" s="66"/>
    </row>
    <row r="1101" spans="4:67" x14ac:dyDescent="0.5"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</row>
    <row r="1102" spans="4:67" x14ac:dyDescent="0.5"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  <c r="BL1102" s="66"/>
      <c r="BM1102" s="66"/>
      <c r="BN1102" s="66"/>
      <c r="BO1102" s="66"/>
    </row>
    <row r="1103" spans="4:67" x14ac:dyDescent="0.5"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</row>
    <row r="1104" spans="4:67" x14ac:dyDescent="0.5"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  <c r="BL1104" s="66"/>
      <c r="BM1104" s="66"/>
      <c r="BN1104" s="66"/>
      <c r="BO1104" s="66"/>
    </row>
    <row r="1105" spans="4:67" x14ac:dyDescent="0.5"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  <c r="BL1105" s="66"/>
      <c r="BM1105" s="66"/>
      <c r="BN1105" s="66"/>
      <c r="BO1105" s="66"/>
    </row>
    <row r="1106" spans="4:67" x14ac:dyDescent="0.5"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</row>
    <row r="1107" spans="4:67" x14ac:dyDescent="0.5"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</row>
    <row r="1108" spans="4:67" x14ac:dyDescent="0.5"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  <c r="BL1108" s="66"/>
      <c r="BM1108" s="66"/>
      <c r="BN1108" s="66"/>
      <c r="BO1108" s="66"/>
    </row>
    <row r="1109" spans="4:67" x14ac:dyDescent="0.5"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  <c r="BL1109" s="66"/>
      <c r="BM1109" s="66"/>
      <c r="BN1109" s="66"/>
      <c r="BO1109" s="66"/>
    </row>
    <row r="1110" spans="4:67" x14ac:dyDescent="0.5"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  <c r="BL1110" s="66"/>
      <c r="BM1110" s="66"/>
      <c r="BN1110" s="66"/>
      <c r="BO1110" s="66"/>
    </row>
    <row r="1111" spans="4:67" x14ac:dyDescent="0.5"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  <c r="BL1111" s="66"/>
      <c r="BM1111" s="66"/>
      <c r="BN1111" s="66"/>
      <c r="BO1111" s="66"/>
    </row>
    <row r="1112" spans="4:67" x14ac:dyDescent="0.5"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</row>
    <row r="1113" spans="4:67" x14ac:dyDescent="0.5"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</row>
    <row r="1114" spans="4:67" x14ac:dyDescent="0.5"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  <c r="BL1114" s="66"/>
      <c r="BM1114" s="66"/>
      <c r="BN1114" s="66"/>
      <c r="BO1114" s="66"/>
    </row>
    <row r="1115" spans="4:67" x14ac:dyDescent="0.5"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</row>
    <row r="1116" spans="4:67" x14ac:dyDescent="0.5"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</row>
    <row r="1117" spans="4:67" x14ac:dyDescent="0.5"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</row>
    <row r="1118" spans="4:67" x14ac:dyDescent="0.5"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  <c r="BL1118" s="66"/>
      <c r="BM1118" s="66"/>
      <c r="BN1118" s="66"/>
      <c r="BO1118" s="66"/>
    </row>
    <row r="1119" spans="4:67" x14ac:dyDescent="0.5"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  <c r="BL1119" s="66"/>
      <c r="BM1119" s="66"/>
      <c r="BN1119" s="66"/>
      <c r="BO1119" s="66"/>
    </row>
    <row r="1120" spans="4:67" x14ac:dyDescent="0.5"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  <c r="BL1120" s="66"/>
      <c r="BM1120" s="66"/>
      <c r="BN1120" s="66"/>
      <c r="BO1120" s="66"/>
    </row>
    <row r="1121" spans="4:67" x14ac:dyDescent="0.5"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</row>
    <row r="1122" spans="4:67" x14ac:dyDescent="0.5"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</row>
    <row r="1123" spans="4:67" x14ac:dyDescent="0.5"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  <c r="BL1123" s="66"/>
      <c r="BM1123" s="66"/>
      <c r="BN1123" s="66"/>
      <c r="BO1123" s="66"/>
    </row>
    <row r="1124" spans="4:67" x14ac:dyDescent="0.5"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  <c r="BL1124" s="66"/>
      <c r="BM1124" s="66"/>
      <c r="BN1124" s="66"/>
      <c r="BO1124" s="66"/>
    </row>
    <row r="1125" spans="4:67" x14ac:dyDescent="0.5"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  <c r="BL1125" s="66"/>
      <c r="BM1125" s="66"/>
      <c r="BN1125" s="66"/>
      <c r="BO1125" s="66"/>
    </row>
    <row r="1126" spans="4:67" x14ac:dyDescent="0.5"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  <c r="BL1126" s="66"/>
      <c r="BM1126" s="66"/>
      <c r="BN1126" s="66"/>
      <c r="BO1126" s="66"/>
    </row>
    <row r="1127" spans="4:67" x14ac:dyDescent="0.5"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  <c r="BL1127" s="66"/>
      <c r="BM1127" s="66"/>
      <c r="BN1127" s="66"/>
      <c r="BO1127" s="66"/>
    </row>
    <row r="1128" spans="4:67" x14ac:dyDescent="0.5"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  <c r="BL1128" s="66"/>
      <c r="BM1128" s="66"/>
      <c r="BN1128" s="66"/>
      <c r="BO1128" s="66"/>
    </row>
    <row r="1129" spans="4:67" x14ac:dyDescent="0.5"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  <c r="BL1129" s="66"/>
      <c r="BM1129" s="66"/>
      <c r="BN1129" s="66"/>
      <c r="BO1129" s="66"/>
    </row>
    <row r="1130" spans="4:67" x14ac:dyDescent="0.5"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  <c r="BL1130" s="66"/>
      <c r="BM1130" s="66"/>
      <c r="BN1130" s="66"/>
      <c r="BO1130" s="66"/>
    </row>
    <row r="1131" spans="4:67" x14ac:dyDescent="0.5"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  <c r="BL1131" s="66"/>
      <c r="BM1131" s="66"/>
      <c r="BN1131" s="66"/>
      <c r="BO1131" s="66"/>
    </row>
    <row r="1132" spans="4:67" x14ac:dyDescent="0.5"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  <c r="BL1132" s="66"/>
      <c r="BM1132" s="66"/>
      <c r="BN1132" s="66"/>
      <c r="BO1132" s="66"/>
    </row>
    <row r="1133" spans="4:67" x14ac:dyDescent="0.5"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</row>
    <row r="1134" spans="4:67" x14ac:dyDescent="0.5"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  <c r="BL1134" s="66"/>
      <c r="BM1134" s="66"/>
      <c r="BN1134" s="66"/>
      <c r="BO1134" s="66"/>
    </row>
    <row r="1135" spans="4:67" x14ac:dyDescent="0.5"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</row>
    <row r="1136" spans="4:67" x14ac:dyDescent="0.5"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  <c r="BL1136" s="66"/>
      <c r="BM1136" s="66"/>
      <c r="BN1136" s="66"/>
      <c r="BO1136" s="66"/>
    </row>
    <row r="1137" spans="4:67" x14ac:dyDescent="0.5"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  <c r="BL1137" s="66"/>
      <c r="BM1137" s="66"/>
      <c r="BN1137" s="66"/>
      <c r="BO1137" s="66"/>
    </row>
    <row r="1138" spans="4:67" x14ac:dyDescent="0.5"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  <c r="BL1138" s="66"/>
      <c r="BM1138" s="66"/>
      <c r="BN1138" s="66"/>
      <c r="BO1138" s="66"/>
    </row>
    <row r="1139" spans="4:67" x14ac:dyDescent="0.5"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</row>
    <row r="1140" spans="4:67" x14ac:dyDescent="0.5"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  <c r="BL1140" s="66"/>
      <c r="BM1140" s="66"/>
      <c r="BN1140" s="66"/>
      <c r="BO1140" s="66"/>
    </row>
    <row r="1141" spans="4:67" x14ac:dyDescent="0.5"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</row>
    <row r="1142" spans="4:67" x14ac:dyDescent="0.5"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  <c r="BL1142" s="66"/>
      <c r="BM1142" s="66"/>
      <c r="BN1142" s="66"/>
      <c r="BO1142" s="66"/>
    </row>
    <row r="1143" spans="4:67" x14ac:dyDescent="0.5"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</row>
    <row r="1144" spans="4:67" x14ac:dyDescent="0.5"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  <c r="BL1144" s="66"/>
      <c r="BM1144" s="66"/>
      <c r="BN1144" s="66"/>
      <c r="BO1144" s="66"/>
    </row>
    <row r="1145" spans="4:67" x14ac:dyDescent="0.5"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</row>
    <row r="1146" spans="4:67" x14ac:dyDescent="0.5"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  <c r="BL1146" s="66"/>
      <c r="BM1146" s="66"/>
      <c r="BN1146" s="66"/>
      <c r="BO1146" s="66"/>
    </row>
    <row r="1147" spans="4:67" x14ac:dyDescent="0.5"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  <c r="BL1147" s="66"/>
      <c r="BM1147" s="66"/>
      <c r="BN1147" s="66"/>
      <c r="BO1147" s="66"/>
    </row>
    <row r="1148" spans="4:67" x14ac:dyDescent="0.5"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  <c r="BL1148" s="66"/>
      <c r="BM1148" s="66"/>
      <c r="BN1148" s="66"/>
      <c r="BO1148" s="66"/>
    </row>
    <row r="1149" spans="4:67" x14ac:dyDescent="0.5"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  <c r="BL1149" s="66"/>
      <c r="BM1149" s="66"/>
      <c r="BN1149" s="66"/>
      <c r="BO1149" s="66"/>
    </row>
    <row r="1150" spans="4:67" x14ac:dyDescent="0.5"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  <c r="BL1150" s="66"/>
      <c r="BM1150" s="66"/>
      <c r="BN1150" s="66"/>
      <c r="BO1150" s="66"/>
    </row>
    <row r="1151" spans="4:67" x14ac:dyDescent="0.5"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</row>
    <row r="1152" spans="4:67" x14ac:dyDescent="0.5"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</row>
    <row r="1153" spans="4:67" x14ac:dyDescent="0.5"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</row>
    <row r="1154" spans="4:67" x14ac:dyDescent="0.5"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</row>
    <row r="1155" spans="4:67" x14ac:dyDescent="0.5"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</row>
    <row r="1156" spans="4:67" x14ac:dyDescent="0.5"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</row>
    <row r="1157" spans="4:67" x14ac:dyDescent="0.5"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</row>
    <row r="1158" spans="4:67" x14ac:dyDescent="0.5"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</row>
    <row r="1159" spans="4:67" x14ac:dyDescent="0.5"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</row>
    <row r="1160" spans="4:67" x14ac:dyDescent="0.5"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</row>
    <row r="1161" spans="4:67" x14ac:dyDescent="0.5"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</row>
    <row r="1162" spans="4:67" x14ac:dyDescent="0.5"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</row>
    <row r="1163" spans="4:67" x14ac:dyDescent="0.5"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</row>
    <row r="1164" spans="4:67" x14ac:dyDescent="0.5"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</row>
    <row r="1165" spans="4:67" x14ac:dyDescent="0.5"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</row>
    <row r="1166" spans="4:67" x14ac:dyDescent="0.5"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</row>
    <row r="1167" spans="4:67" x14ac:dyDescent="0.5"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</row>
    <row r="1168" spans="4:67" x14ac:dyDescent="0.5"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</row>
    <row r="1169" spans="4:67" x14ac:dyDescent="0.5"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</row>
    <row r="1170" spans="4:67" x14ac:dyDescent="0.5"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</row>
    <row r="1171" spans="4:67" x14ac:dyDescent="0.5"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</row>
    <row r="1172" spans="4:67" x14ac:dyDescent="0.5"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</row>
    <row r="1173" spans="4:67" x14ac:dyDescent="0.5"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</row>
    <row r="1174" spans="4:67" x14ac:dyDescent="0.5"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</row>
    <row r="1175" spans="4:67" x14ac:dyDescent="0.5"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</row>
    <row r="1176" spans="4:67" x14ac:dyDescent="0.5"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</row>
    <row r="1177" spans="4:67" x14ac:dyDescent="0.5"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</row>
    <row r="1178" spans="4:67" x14ac:dyDescent="0.5"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</row>
    <row r="1179" spans="4:67" x14ac:dyDescent="0.5"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</row>
    <row r="1180" spans="4:67" x14ac:dyDescent="0.5"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</row>
    <row r="1181" spans="4:67" x14ac:dyDescent="0.5"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</row>
    <row r="1182" spans="4:67" x14ac:dyDescent="0.5"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</row>
    <row r="1183" spans="4:67" x14ac:dyDescent="0.5"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</row>
    <row r="1184" spans="4:67" x14ac:dyDescent="0.5"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</row>
    <row r="1185" spans="4:67" x14ac:dyDescent="0.5"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</row>
    <row r="1186" spans="4:67" x14ac:dyDescent="0.5"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</row>
    <row r="1187" spans="4:67" x14ac:dyDescent="0.5"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</row>
    <row r="1188" spans="4:67" x14ac:dyDescent="0.5"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</row>
    <row r="1189" spans="4:67" x14ac:dyDescent="0.5"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</row>
    <row r="1190" spans="4:67" x14ac:dyDescent="0.5"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</row>
    <row r="1191" spans="4:67" x14ac:dyDescent="0.5"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</row>
    <row r="1192" spans="4:67" x14ac:dyDescent="0.5"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</row>
    <row r="1193" spans="4:67" x14ac:dyDescent="0.5"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</row>
    <row r="1194" spans="4:67" x14ac:dyDescent="0.5"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</row>
    <row r="1195" spans="4:67" x14ac:dyDescent="0.5"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</row>
    <row r="1196" spans="4:67" x14ac:dyDescent="0.5"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</row>
    <row r="1197" spans="4:67" x14ac:dyDescent="0.5"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</row>
    <row r="1198" spans="4:67" x14ac:dyDescent="0.5"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</row>
    <row r="1199" spans="4:67" x14ac:dyDescent="0.5"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</row>
    <row r="1200" spans="4:67" x14ac:dyDescent="0.5"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</row>
    <row r="1201" spans="4:67" x14ac:dyDescent="0.5"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</row>
    <row r="1202" spans="4:67" x14ac:dyDescent="0.5"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</row>
    <row r="1203" spans="4:67" x14ac:dyDescent="0.5"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</row>
    <row r="1204" spans="4:67" x14ac:dyDescent="0.5"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</row>
    <row r="1205" spans="4:67" x14ac:dyDescent="0.5"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</row>
    <row r="1206" spans="4:67" x14ac:dyDescent="0.5"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</row>
    <row r="1207" spans="4:67" x14ac:dyDescent="0.5"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</row>
    <row r="1208" spans="4:67" x14ac:dyDescent="0.5"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</row>
    <row r="1209" spans="4:67" x14ac:dyDescent="0.5"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</row>
    <row r="1210" spans="4:67" x14ac:dyDescent="0.5"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</row>
    <row r="1211" spans="4:67" x14ac:dyDescent="0.5"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</row>
    <row r="1212" spans="4:67" x14ac:dyDescent="0.5"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</row>
    <row r="1213" spans="4:67" x14ac:dyDescent="0.5"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</row>
    <row r="1214" spans="4:67" x14ac:dyDescent="0.5"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</row>
    <row r="1215" spans="4:67" x14ac:dyDescent="0.5"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</row>
    <row r="1216" spans="4:67" x14ac:dyDescent="0.5"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</row>
    <row r="1217" spans="4:67" x14ac:dyDescent="0.5"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</row>
    <row r="1218" spans="4:67" x14ac:dyDescent="0.5"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</row>
    <row r="1219" spans="4:67" x14ac:dyDescent="0.5"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</row>
    <row r="1220" spans="4:67" x14ac:dyDescent="0.5"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</row>
    <row r="1221" spans="4:67" x14ac:dyDescent="0.5"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</row>
    <row r="1222" spans="4:67" x14ac:dyDescent="0.5"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</row>
    <row r="1223" spans="4:67" x14ac:dyDescent="0.5"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</row>
    <row r="1224" spans="4:67" x14ac:dyDescent="0.5"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</row>
    <row r="1225" spans="4:67" x14ac:dyDescent="0.5"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</row>
    <row r="1226" spans="4:67" x14ac:dyDescent="0.5"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</row>
    <row r="1227" spans="4:67" x14ac:dyDescent="0.5"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</row>
    <row r="1228" spans="4:67" x14ac:dyDescent="0.5"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</row>
    <row r="1229" spans="4:67" x14ac:dyDescent="0.5"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</row>
    <row r="1230" spans="4:67" x14ac:dyDescent="0.5"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</row>
    <row r="1231" spans="4:67" x14ac:dyDescent="0.5"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</row>
    <row r="1232" spans="4:67" x14ac:dyDescent="0.5"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</row>
    <row r="1233" spans="4:67" x14ac:dyDescent="0.5"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</row>
    <row r="1234" spans="4:67" x14ac:dyDescent="0.5"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</row>
    <row r="1235" spans="4:67" x14ac:dyDescent="0.5"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</row>
    <row r="1236" spans="4:67" x14ac:dyDescent="0.5"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</row>
    <row r="1237" spans="4:67" x14ac:dyDescent="0.5"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</row>
    <row r="1238" spans="4:67" x14ac:dyDescent="0.5"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</row>
    <row r="1239" spans="4:67" x14ac:dyDescent="0.5"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</row>
    <row r="1240" spans="4:67" x14ac:dyDescent="0.5"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</row>
    <row r="1241" spans="4:67" x14ac:dyDescent="0.5"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</row>
    <row r="1242" spans="4:67" x14ac:dyDescent="0.5"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</row>
    <row r="1243" spans="4:67" x14ac:dyDescent="0.5"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</row>
    <row r="1244" spans="4:67" x14ac:dyDescent="0.5"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</row>
    <row r="1245" spans="4:67" x14ac:dyDescent="0.5"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</row>
    <row r="1246" spans="4:67" x14ac:dyDescent="0.5"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</row>
    <row r="1247" spans="4:67" x14ac:dyDescent="0.5"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</row>
    <row r="1248" spans="4:67" x14ac:dyDescent="0.5"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</row>
    <row r="1249" spans="4:67" x14ac:dyDescent="0.5"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</row>
    <row r="1250" spans="4:67" x14ac:dyDescent="0.5"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</row>
    <row r="1251" spans="4:67" x14ac:dyDescent="0.5"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</row>
    <row r="1252" spans="4:67" x14ac:dyDescent="0.5"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</row>
    <row r="1253" spans="4:67" x14ac:dyDescent="0.5"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</row>
    <row r="1254" spans="4:67" x14ac:dyDescent="0.5"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</row>
    <row r="1255" spans="4:67" x14ac:dyDescent="0.5"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</row>
    <row r="1256" spans="4:67" x14ac:dyDescent="0.5"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</row>
    <row r="1257" spans="4:67" x14ac:dyDescent="0.5"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</row>
    <row r="1258" spans="4:67" x14ac:dyDescent="0.5"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</row>
    <row r="1259" spans="4:67" x14ac:dyDescent="0.5"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</row>
    <row r="1260" spans="4:67" x14ac:dyDescent="0.5"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</row>
    <row r="1261" spans="4:67" x14ac:dyDescent="0.5"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</row>
    <row r="1262" spans="4:67" x14ac:dyDescent="0.5"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</row>
    <row r="1263" spans="4:67" x14ac:dyDescent="0.5"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</row>
    <row r="1264" spans="4:67" x14ac:dyDescent="0.5"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</row>
    <row r="1265" spans="4:67" x14ac:dyDescent="0.5"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</row>
    <row r="1266" spans="4:67" x14ac:dyDescent="0.5"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</row>
    <row r="1267" spans="4:67" x14ac:dyDescent="0.5"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</row>
    <row r="1268" spans="4:67" x14ac:dyDescent="0.5"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</row>
    <row r="1269" spans="4:67" x14ac:dyDescent="0.5"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</row>
    <row r="1270" spans="4:67" x14ac:dyDescent="0.5"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</row>
    <row r="1271" spans="4:67" x14ac:dyDescent="0.5"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</row>
    <row r="1272" spans="4:67" x14ac:dyDescent="0.5"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</row>
    <row r="1273" spans="4:67" x14ac:dyDescent="0.5"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</row>
    <row r="1274" spans="4:67" x14ac:dyDescent="0.5"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</row>
    <row r="1275" spans="4:67" x14ac:dyDescent="0.5"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</row>
    <row r="1276" spans="4:67" x14ac:dyDescent="0.5"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</row>
    <row r="1277" spans="4:67" x14ac:dyDescent="0.5"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</row>
    <row r="1278" spans="4:67" x14ac:dyDescent="0.5"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</row>
    <row r="1279" spans="4:67" x14ac:dyDescent="0.5"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</row>
    <row r="1280" spans="4:67" x14ac:dyDescent="0.5"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  <c r="BL1280" s="66"/>
      <c r="BM1280" s="66"/>
      <c r="BN1280" s="66"/>
      <c r="BO1280" s="66"/>
    </row>
    <row r="1281" spans="4:67" x14ac:dyDescent="0.5"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  <c r="BL1281" s="66"/>
      <c r="BM1281" s="66"/>
      <c r="BN1281" s="66"/>
      <c r="BO1281" s="66"/>
    </row>
    <row r="1282" spans="4:67" x14ac:dyDescent="0.5"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  <c r="BL1282" s="66"/>
      <c r="BM1282" s="66"/>
      <c r="BN1282" s="66"/>
      <c r="BO1282" s="66"/>
    </row>
    <row r="1283" spans="4:67" x14ac:dyDescent="0.5"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</row>
    <row r="1284" spans="4:67" x14ac:dyDescent="0.5"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</row>
    <row r="1285" spans="4:67" x14ac:dyDescent="0.5"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  <c r="BL1285" s="66"/>
      <c r="BM1285" s="66"/>
      <c r="BN1285" s="66"/>
      <c r="BO1285" s="66"/>
    </row>
    <row r="1286" spans="4:67" x14ac:dyDescent="0.5"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</row>
    <row r="1287" spans="4:67" x14ac:dyDescent="0.5"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</row>
    <row r="1288" spans="4:67" x14ac:dyDescent="0.5"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  <c r="BL1288" s="66"/>
      <c r="BM1288" s="66"/>
      <c r="BN1288" s="66"/>
      <c r="BO1288" s="66"/>
    </row>
    <row r="1289" spans="4:67" x14ac:dyDescent="0.5"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</row>
    <row r="1290" spans="4:67" x14ac:dyDescent="0.5"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  <c r="BL1290" s="66"/>
      <c r="BM1290" s="66"/>
      <c r="BN1290" s="66"/>
      <c r="BO1290" s="66"/>
    </row>
    <row r="1291" spans="4:67" x14ac:dyDescent="0.5"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</row>
    <row r="1292" spans="4:67" x14ac:dyDescent="0.5"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</row>
    <row r="1293" spans="4:67" x14ac:dyDescent="0.5"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  <c r="BL1293" s="66"/>
      <c r="BM1293" s="66"/>
      <c r="BN1293" s="66"/>
      <c r="BO1293" s="66"/>
    </row>
    <row r="1294" spans="4:67" x14ac:dyDescent="0.5"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</row>
    <row r="1295" spans="4:67" x14ac:dyDescent="0.5"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  <c r="BL1295" s="66"/>
      <c r="BM1295" s="66"/>
      <c r="BN1295" s="66"/>
      <c r="BO1295" s="66"/>
    </row>
    <row r="1296" spans="4:67" x14ac:dyDescent="0.5"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</row>
    <row r="1297" spans="4:67" x14ac:dyDescent="0.5"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  <c r="BL1297" s="66"/>
      <c r="BM1297" s="66"/>
      <c r="BN1297" s="66"/>
      <c r="BO1297" s="66"/>
    </row>
    <row r="1298" spans="4:67" x14ac:dyDescent="0.5"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  <c r="BL1298" s="66"/>
      <c r="BM1298" s="66"/>
      <c r="BN1298" s="66"/>
      <c r="BO1298" s="66"/>
    </row>
    <row r="1299" spans="4:67" x14ac:dyDescent="0.5"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</row>
    <row r="1300" spans="4:67" x14ac:dyDescent="0.5"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</row>
    <row r="1301" spans="4:67" x14ac:dyDescent="0.5"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</row>
    <row r="1302" spans="4:67" x14ac:dyDescent="0.5"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  <c r="BL1302" s="66"/>
      <c r="BM1302" s="66"/>
      <c r="BN1302" s="66"/>
      <c r="BO1302" s="66"/>
    </row>
    <row r="1303" spans="4:67" x14ac:dyDescent="0.5"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  <c r="BL1303" s="66"/>
      <c r="BM1303" s="66"/>
      <c r="BN1303" s="66"/>
      <c r="BO1303" s="66"/>
    </row>
    <row r="1304" spans="4:67" x14ac:dyDescent="0.5"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</row>
    <row r="1305" spans="4:67" x14ac:dyDescent="0.5"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</row>
    <row r="1306" spans="4:67" x14ac:dyDescent="0.5"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  <c r="BL1306" s="66"/>
      <c r="BM1306" s="66"/>
      <c r="BN1306" s="66"/>
      <c r="BO1306" s="66"/>
    </row>
    <row r="1307" spans="4:67" x14ac:dyDescent="0.5"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  <c r="BL1307" s="66"/>
      <c r="BM1307" s="66"/>
      <c r="BN1307" s="66"/>
      <c r="BO1307" s="66"/>
    </row>
    <row r="1308" spans="4:67" x14ac:dyDescent="0.5"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  <c r="BL1308" s="66"/>
      <c r="BM1308" s="66"/>
      <c r="BN1308" s="66"/>
      <c r="BO1308" s="66"/>
    </row>
    <row r="1309" spans="4:67" x14ac:dyDescent="0.5"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  <c r="BL1309" s="66"/>
      <c r="BM1309" s="66"/>
      <c r="BN1309" s="66"/>
      <c r="BO1309" s="66"/>
    </row>
    <row r="1310" spans="4:67" x14ac:dyDescent="0.5"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  <c r="BL1310" s="66"/>
      <c r="BM1310" s="66"/>
      <c r="BN1310" s="66"/>
      <c r="BO1310" s="66"/>
    </row>
    <row r="1311" spans="4:67" x14ac:dyDescent="0.5"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</row>
    <row r="1312" spans="4:67" x14ac:dyDescent="0.5"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  <c r="BL1312" s="66"/>
      <c r="BM1312" s="66"/>
      <c r="BN1312" s="66"/>
      <c r="BO1312" s="66"/>
    </row>
    <row r="1313" spans="4:67" x14ac:dyDescent="0.5"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  <c r="BL1313" s="66"/>
      <c r="BM1313" s="66"/>
      <c r="BN1313" s="66"/>
      <c r="BO1313" s="66"/>
    </row>
    <row r="1314" spans="4:67" x14ac:dyDescent="0.5"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</row>
    <row r="1315" spans="4:67" x14ac:dyDescent="0.5"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  <c r="BL1315" s="66"/>
      <c r="BM1315" s="66"/>
      <c r="BN1315" s="66"/>
      <c r="BO1315" s="66"/>
    </row>
    <row r="1316" spans="4:67" x14ac:dyDescent="0.5"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  <c r="BL1316" s="66"/>
      <c r="BM1316" s="66"/>
      <c r="BN1316" s="66"/>
      <c r="BO1316" s="66"/>
    </row>
    <row r="1317" spans="4:67" x14ac:dyDescent="0.5"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</row>
    <row r="1318" spans="4:67" x14ac:dyDescent="0.5"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</row>
    <row r="1319" spans="4:67" x14ac:dyDescent="0.5"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  <c r="BM1319" s="66"/>
      <c r="BN1319" s="66"/>
      <c r="BO1319" s="66"/>
    </row>
    <row r="1320" spans="4:67" x14ac:dyDescent="0.5"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</row>
    <row r="1321" spans="4:67" x14ac:dyDescent="0.5"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  <c r="BM1321" s="66"/>
      <c r="BN1321" s="66"/>
      <c r="BO1321" s="66"/>
    </row>
    <row r="1322" spans="4:67" x14ac:dyDescent="0.5"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</row>
    <row r="1323" spans="4:67" x14ac:dyDescent="0.5"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</row>
    <row r="1324" spans="4:67" x14ac:dyDescent="0.5"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  <c r="BM1324" s="66"/>
      <c r="BN1324" s="66"/>
      <c r="BO1324" s="66"/>
    </row>
    <row r="1325" spans="4:67" x14ac:dyDescent="0.5"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</row>
    <row r="1326" spans="4:67" x14ac:dyDescent="0.5"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  <c r="BM1326" s="66"/>
      <c r="BN1326" s="66"/>
      <c r="BO1326" s="66"/>
    </row>
    <row r="1327" spans="4:67" x14ac:dyDescent="0.5"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  <c r="BM1327" s="66"/>
      <c r="BN1327" s="66"/>
      <c r="BO1327" s="66"/>
    </row>
    <row r="1328" spans="4:67" x14ac:dyDescent="0.5"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</row>
    <row r="1329" spans="4:67" x14ac:dyDescent="0.5"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  <c r="BM1329" s="66"/>
      <c r="BN1329" s="66"/>
      <c r="BO1329" s="66"/>
    </row>
    <row r="1330" spans="4:67" x14ac:dyDescent="0.5"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  <c r="BM1330" s="66"/>
      <c r="BN1330" s="66"/>
      <c r="BO1330" s="66"/>
    </row>
    <row r="1331" spans="4:67" x14ac:dyDescent="0.5"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  <c r="BM1331" s="66"/>
      <c r="BN1331" s="66"/>
      <c r="BO1331" s="66"/>
    </row>
    <row r="1332" spans="4:67" x14ac:dyDescent="0.5"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  <c r="BM1332" s="66"/>
      <c r="BN1332" s="66"/>
      <c r="BO1332" s="66"/>
    </row>
    <row r="1333" spans="4:67" x14ac:dyDescent="0.5"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  <c r="BM1333" s="66"/>
      <c r="BN1333" s="66"/>
      <c r="BO1333" s="66"/>
    </row>
    <row r="1334" spans="4:67" x14ac:dyDescent="0.5"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  <c r="BM1334" s="66"/>
      <c r="BN1334" s="66"/>
      <c r="BO1334" s="66"/>
    </row>
    <row r="1335" spans="4:67" x14ac:dyDescent="0.5"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  <c r="BM1335" s="66"/>
      <c r="BN1335" s="66"/>
      <c r="BO1335" s="66"/>
    </row>
    <row r="1336" spans="4:67" x14ac:dyDescent="0.5"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  <c r="BM1336" s="66"/>
      <c r="BN1336" s="66"/>
      <c r="BO1336" s="66"/>
    </row>
    <row r="1337" spans="4:67" x14ac:dyDescent="0.5"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  <c r="BM1337" s="66"/>
      <c r="BN1337" s="66"/>
      <c r="BO1337" s="66"/>
    </row>
    <row r="1338" spans="4:67" x14ac:dyDescent="0.5"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  <c r="BM1338" s="66"/>
      <c r="BN1338" s="66"/>
      <c r="BO1338" s="66"/>
    </row>
    <row r="1339" spans="4:67" x14ac:dyDescent="0.5"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  <c r="BM1339" s="66"/>
      <c r="BN1339" s="66"/>
      <c r="BO1339" s="66"/>
    </row>
    <row r="1340" spans="4:67" x14ac:dyDescent="0.5"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  <c r="BM1340" s="66"/>
      <c r="BN1340" s="66"/>
      <c r="BO1340" s="66"/>
    </row>
    <row r="1341" spans="4:67" x14ac:dyDescent="0.5"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  <c r="BM1341" s="66"/>
      <c r="BN1341" s="66"/>
      <c r="BO1341" s="66"/>
    </row>
    <row r="1342" spans="4:67" x14ac:dyDescent="0.5"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  <c r="BM1342" s="66"/>
      <c r="BN1342" s="66"/>
      <c r="BO1342" s="66"/>
    </row>
    <row r="1343" spans="4:67" x14ac:dyDescent="0.5"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  <c r="BM1343" s="66"/>
      <c r="BN1343" s="66"/>
      <c r="BO1343" s="66"/>
    </row>
    <row r="1344" spans="4:67" x14ac:dyDescent="0.5"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  <c r="BM1344" s="66"/>
      <c r="BN1344" s="66"/>
      <c r="BO1344" s="66"/>
    </row>
    <row r="1345" spans="4:67" x14ac:dyDescent="0.5"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  <c r="BM1345" s="66"/>
      <c r="BN1345" s="66"/>
      <c r="BO1345" s="66"/>
    </row>
    <row r="1346" spans="4:67" x14ac:dyDescent="0.5"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  <c r="BM1346" s="66"/>
      <c r="BN1346" s="66"/>
      <c r="BO1346" s="66"/>
    </row>
    <row r="1347" spans="4:67" x14ac:dyDescent="0.5"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  <c r="BM1347" s="66"/>
      <c r="BN1347" s="66"/>
      <c r="BO1347" s="66"/>
    </row>
    <row r="1348" spans="4:67" x14ac:dyDescent="0.5"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  <c r="BM1348" s="66"/>
      <c r="BN1348" s="66"/>
      <c r="BO1348" s="66"/>
    </row>
    <row r="1349" spans="4:67" x14ac:dyDescent="0.5"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  <c r="BM1349" s="66"/>
      <c r="BN1349" s="66"/>
      <c r="BO1349" s="66"/>
    </row>
    <row r="1350" spans="4:67" x14ac:dyDescent="0.5"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  <c r="BM1350" s="66"/>
      <c r="BN1350" s="66"/>
      <c r="BO1350" s="66"/>
    </row>
    <row r="1351" spans="4:67" x14ac:dyDescent="0.5"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  <c r="BM1351" s="66"/>
      <c r="BN1351" s="66"/>
      <c r="BO1351" s="66"/>
    </row>
    <row r="1352" spans="4:67" x14ac:dyDescent="0.5"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  <c r="BM1352" s="66"/>
      <c r="BN1352" s="66"/>
      <c r="BO1352" s="66"/>
    </row>
    <row r="1353" spans="4:67" x14ac:dyDescent="0.5"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</row>
    <row r="1354" spans="4:67" x14ac:dyDescent="0.5"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</row>
    <row r="1355" spans="4:67" x14ac:dyDescent="0.5"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</row>
    <row r="1356" spans="4:67" x14ac:dyDescent="0.5"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</row>
    <row r="1357" spans="4:67" x14ac:dyDescent="0.5"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</row>
    <row r="1358" spans="4:67" x14ac:dyDescent="0.5"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</row>
    <row r="1359" spans="4:67" x14ac:dyDescent="0.5"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</row>
    <row r="1360" spans="4:67" x14ac:dyDescent="0.5"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</row>
    <row r="1361" spans="4:67" x14ac:dyDescent="0.5"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</row>
    <row r="1362" spans="4:67" x14ac:dyDescent="0.5"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  <c r="BM1362" s="66"/>
      <c r="BN1362" s="66"/>
      <c r="BO1362" s="66"/>
    </row>
    <row r="1363" spans="4:67" x14ac:dyDescent="0.5"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</row>
    <row r="1364" spans="4:67" x14ac:dyDescent="0.5"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</row>
    <row r="1365" spans="4:67" x14ac:dyDescent="0.5"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</row>
    <row r="1366" spans="4:67" x14ac:dyDescent="0.5"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  <c r="BM1366" s="66"/>
      <c r="BN1366" s="66"/>
      <c r="BO1366" s="66"/>
    </row>
    <row r="1367" spans="4:67" x14ac:dyDescent="0.5"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</row>
    <row r="1368" spans="4:67" x14ac:dyDescent="0.5"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</row>
    <row r="1369" spans="4:67" x14ac:dyDescent="0.5"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</row>
    <row r="1370" spans="4:67" x14ac:dyDescent="0.5"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</row>
    <row r="1371" spans="4:67" x14ac:dyDescent="0.5"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  <c r="BM1371" s="66"/>
      <c r="BN1371" s="66"/>
      <c r="BO1371" s="66"/>
    </row>
    <row r="1372" spans="4:67" x14ac:dyDescent="0.5"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</row>
    <row r="1373" spans="4:67" x14ac:dyDescent="0.5"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</row>
    <row r="1374" spans="4:67" x14ac:dyDescent="0.5"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</row>
    <row r="1375" spans="4:67" x14ac:dyDescent="0.5"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</row>
    <row r="1376" spans="4:67" x14ac:dyDescent="0.5"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</row>
    <row r="1377" spans="4:67" x14ac:dyDescent="0.5"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</row>
    <row r="1378" spans="4:67" x14ac:dyDescent="0.5"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</row>
    <row r="1379" spans="4:67" x14ac:dyDescent="0.5"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</row>
    <row r="1380" spans="4:67" x14ac:dyDescent="0.5"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</row>
    <row r="1381" spans="4:67" x14ac:dyDescent="0.5"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</row>
    <row r="1382" spans="4:67" x14ac:dyDescent="0.5"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</row>
    <row r="1383" spans="4:67" x14ac:dyDescent="0.5"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</row>
    <row r="1384" spans="4:67" x14ac:dyDescent="0.5"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</row>
    <row r="1385" spans="4:67" x14ac:dyDescent="0.5"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</row>
    <row r="1386" spans="4:67" x14ac:dyDescent="0.5"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</row>
    <row r="1387" spans="4:67" x14ac:dyDescent="0.5"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</row>
    <row r="1388" spans="4:67" x14ac:dyDescent="0.5"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</row>
    <row r="1389" spans="4:67" x14ac:dyDescent="0.5"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  <c r="BM1389" s="66"/>
      <c r="BN1389" s="66"/>
      <c r="BO1389" s="66"/>
    </row>
    <row r="1390" spans="4:67" x14ac:dyDescent="0.5"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  <c r="BM1390" s="66"/>
      <c r="BN1390" s="66"/>
      <c r="BO1390" s="66"/>
    </row>
    <row r="1391" spans="4:67" x14ac:dyDescent="0.5"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</row>
    <row r="1392" spans="4:67" x14ac:dyDescent="0.5"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  <c r="BM1392" s="66"/>
      <c r="BN1392" s="66"/>
      <c r="BO1392" s="66"/>
    </row>
    <row r="1393" spans="4:67" x14ac:dyDescent="0.5"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</row>
    <row r="1394" spans="4:67" x14ac:dyDescent="0.5"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</row>
    <row r="1395" spans="4:67" x14ac:dyDescent="0.5"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</row>
    <row r="1396" spans="4:67" x14ac:dyDescent="0.5"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</row>
    <row r="1397" spans="4:67" x14ac:dyDescent="0.5"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</row>
    <row r="1398" spans="4:67" x14ac:dyDescent="0.5"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</row>
    <row r="1399" spans="4:67" x14ac:dyDescent="0.5"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</row>
    <row r="1400" spans="4:67" x14ac:dyDescent="0.5"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</row>
    <row r="1401" spans="4:67" x14ac:dyDescent="0.5"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</row>
    <row r="1402" spans="4:67" x14ac:dyDescent="0.5"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</row>
    <row r="1403" spans="4:67" x14ac:dyDescent="0.5"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</row>
    <row r="1404" spans="4:67" x14ac:dyDescent="0.5"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  <c r="BM1404" s="66"/>
      <c r="BN1404" s="66"/>
      <c r="BO1404" s="66"/>
    </row>
    <row r="1405" spans="4:67" x14ac:dyDescent="0.5"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  <c r="BM1405" s="66"/>
      <c r="BN1405" s="66"/>
      <c r="BO1405" s="66"/>
    </row>
    <row r="1406" spans="4:67" x14ac:dyDescent="0.5"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  <c r="BM1406" s="66"/>
      <c r="BN1406" s="66"/>
      <c r="BO1406" s="66"/>
    </row>
    <row r="1407" spans="4:67" x14ac:dyDescent="0.5"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  <c r="BM1407" s="66"/>
      <c r="BN1407" s="66"/>
      <c r="BO1407" s="66"/>
    </row>
    <row r="1408" spans="4:67" x14ac:dyDescent="0.5"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  <c r="BM1408" s="66"/>
      <c r="BN1408" s="66"/>
      <c r="BO1408" s="66"/>
    </row>
    <row r="1409" spans="4:67" x14ac:dyDescent="0.5"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  <c r="BM1409" s="66"/>
      <c r="BN1409" s="66"/>
      <c r="BO1409" s="66"/>
    </row>
    <row r="1410" spans="4:67" x14ac:dyDescent="0.5"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  <c r="BM1410" s="66"/>
      <c r="BN1410" s="66"/>
      <c r="BO1410" s="66"/>
    </row>
    <row r="1411" spans="4:67" x14ac:dyDescent="0.5"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  <c r="BM1411" s="66"/>
      <c r="BN1411" s="66"/>
      <c r="BO1411" s="66"/>
    </row>
    <row r="1412" spans="4:67" x14ac:dyDescent="0.5"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  <c r="BM1412" s="66"/>
      <c r="BN1412" s="66"/>
      <c r="BO1412" s="66"/>
    </row>
    <row r="1413" spans="4:67" x14ac:dyDescent="0.5"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  <c r="BM1413" s="66"/>
      <c r="BN1413" s="66"/>
      <c r="BO1413" s="66"/>
    </row>
    <row r="1414" spans="4:67" x14ac:dyDescent="0.5"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  <c r="BM1414" s="66"/>
      <c r="BN1414" s="66"/>
      <c r="BO1414" s="66"/>
    </row>
    <row r="1415" spans="4:67" x14ac:dyDescent="0.5"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  <c r="BM1415" s="66"/>
      <c r="BN1415" s="66"/>
      <c r="BO1415" s="66"/>
    </row>
    <row r="1416" spans="4:67" x14ac:dyDescent="0.5"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  <c r="BM1416" s="66"/>
      <c r="BN1416" s="66"/>
      <c r="BO1416" s="66"/>
    </row>
    <row r="1417" spans="4:67" x14ac:dyDescent="0.5"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  <c r="BM1417" s="66"/>
      <c r="BN1417" s="66"/>
      <c r="BO1417" s="66"/>
    </row>
    <row r="1418" spans="4:67" x14ac:dyDescent="0.5"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  <c r="BM1418" s="66"/>
      <c r="BN1418" s="66"/>
      <c r="BO1418" s="66"/>
    </row>
    <row r="1419" spans="4:67" x14ac:dyDescent="0.5"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  <c r="BM1419" s="66"/>
      <c r="BN1419" s="66"/>
      <c r="BO1419" s="66"/>
    </row>
    <row r="1420" spans="4:67" x14ac:dyDescent="0.5"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  <c r="BM1420" s="66"/>
      <c r="BN1420" s="66"/>
      <c r="BO1420" s="66"/>
    </row>
    <row r="1421" spans="4:67" x14ac:dyDescent="0.5"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  <c r="BM1421" s="66"/>
      <c r="BN1421" s="66"/>
      <c r="BO1421" s="66"/>
    </row>
    <row r="1422" spans="4:67" x14ac:dyDescent="0.5"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  <c r="BM1422" s="66"/>
      <c r="BN1422" s="66"/>
      <c r="BO1422" s="66"/>
    </row>
    <row r="1423" spans="4:67" x14ac:dyDescent="0.5"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  <c r="BM1423" s="66"/>
      <c r="BN1423" s="66"/>
      <c r="BO1423" s="66"/>
    </row>
    <row r="1424" spans="4:67" x14ac:dyDescent="0.5"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  <c r="BM1424" s="66"/>
      <c r="BN1424" s="66"/>
      <c r="BO1424" s="66"/>
    </row>
    <row r="1425" spans="4:67" x14ac:dyDescent="0.5"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  <c r="BM1425" s="66"/>
      <c r="BN1425" s="66"/>
      <c r="BO1425" s="66"/>
    </row>
    <row r="1426" spans="4:67" x14ac:dyDescent="0.5"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  <c r="BM1426" s="66"/>
      <c r="BN1426" s="66"/>
      <c r="BO1426" s="66"/>
    </row>
    <row r="1427" spans="4:67" x14ac:dyDescent="0.5"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  <c r="BM1427" s="66"/>
      <c r="BN1427" s="66"/>
      <c r="BO1427" s="66"/>
    </row>
    <row r="1428" spans="4:67" x14ac:dyDescent="0.5"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  <c r="BM1428" s="66"/>
      <c r="BN1428" s="66"/>
      <c r="BO1428" s="66"/>
    </row>
    <row r="1429" spans="4:67" x14ac:dyDescent="0.5"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  <c r="BM1429" s="66"/>
      <c r="BN1429" s="66"/>
      <c r="BO1429" s="66"/>
    </row>
    <row r="1430" spans="4:67" x14ac:dyDescent="0.5"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  <c r="BM1430" s="66"/>
      <c r="BN1430" s="66"/>
      <c r="BO1430" s="66"/>
    </row>
    <row r="1431" spans="4:67" x14ac:dyDescent="0.5"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  <c r="BM1431" s="66"/>
      <c r="BN1431" s="66"/>
      <c r="BO1431" s="66"/>
    </row>
    <row r="1432" spans="4:67" x14ac:dyDescent="0.5"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  <c r="BM1432" s="66"/>
      <c r="BN1432" s="66"/>
      <c r="BO1432" s="66"/>
    </row>
    <row r="1433" spans="4:67" x14ac:dyDescent="0.5"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  <c r="BM1433" s="66"/>
      <c r="BN1433" s="66"/>
      <c r="BO1433" s="66"/>
    </row>
    <row r="1434" spans="4:67" x14ac:dyDescent="0.5"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</row>
    <row r="1435" spans="4:67" x14ac:dyDescent="0.5"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</row>
    <row r="1436" spans="4:67" x14ac:dyDescent="0.5"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</row>
    <row r="1437" spans="4:67" x14ac:dyDescent="0.5"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</row>
    <row r="1438" spans="4:67" x14ac:dyDescent="0.5"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</row>
    <row r="1439" spans="4:67" x14ac:dyDescent="0.5"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</row>
    <row r="1440" spans="4:67" x14ac:dyDescent="0.5"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  <c r="BM1440" s="66"/>
      <c r="BN1440" s="66"/>
      <c r="BO1440" s="66"/>
    </row>
    <row r="1441" spans="4:67" x14ac:dyDescent="0.5"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  <c r="BM1441" s="66"/>
      <c r="BN1441" s="66"/>
      <c r="BO1441" s="66"/>
    </row>
    <row r="1442" spans="4:67" x14ac:dyDescent="0.5"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  <c r="BM1442" s="66"/>
      <c r="BN1442" s="66"/>
      <c r="BO1442" s="66"/>
    </row>
    <row r="1443" spans="4:67" x14ac:dyDescent="0.5"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  <c r="BM1443" s="66"/>
      <c r="BN1443" s="66"/>
      <c r="BO1443" s="66"/>
    </row>
    <row r="1444" spans="4:67" x14ac:dyDescent="0.5"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  <c r="BM1444" s="66"/>
      <c r="BN1444" s="66"/>
      <c r="BO1444" s="66"/>
    </row>
    <row r="1445" spans="4:67" x14ac:dyDescent="0.5"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  <c r="BM1445" s="66"/>
      <c r="BN1445" s="66"/>
      <c r="BO1445" s="66"/>
    </row>
    <row r="1446" spans="4:67" x14ac:dyDescent="0.5"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  <c r="BM1446" s="66"/>
      <c r="BN1446" s="66"/>
      <c r="BO1446" s="66"/>
    </row>
    <row r="1447" spans="4:67" x14ac:dyDescent="0.5"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  <c r="BM1447" s="66"/>
      <c r="BN1447" s="66"/>
      <c r="BO1447" s="66"/>
    </row>
    <row r="1448" spans="4:67" x14ac:dyDescent="0.5"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  <c r="BM1448" s="66"/>
      <c r="BN1448" s="66"/>
      <c r="BO1448" s="66"/>
    </row>
    <row r="1449" spans="4:67" x14ac:dyDescent="0.5"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  <c r="BM1449" s="66"/>
      <c r="BN1449" s="66"/>
      <c r="BO1449" s="66"/>
    </row>
    <row r="1450" spans="4:67" x14ac:dyDescent="0.5"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  <c r="BM1450" s="66"/>
      <c r="BN1450" s="66"/>
      <c r="BO1450" s="66"/>
    </row>
    <row r="1451" spans="4:67" x14ac:dyDescent="0.5"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  <c r="BM1451" s="66"/>
      <c r="BN1451" s="66"/>
      <c r="BO1451" s="66"/>
    </row>
    <row r="1452" spans="4:67" x14ac:dyDescent="0.5"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  <c r="BM1452" s="66"/>
      <c r="BN1452" s="66"/>
      <c r="BO1452" s="66"/>
    </row>
    <row r="1453" spans="4:67" x14ac:dyDescent="0.5"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  <c r="BM1453" s="66"/>
      <c r="BN1453" s="66"/>
      <c r="BO1453" s="66"/>
    </row>
    <row r="1454" spans="4:67" x14ac:dyDescent="0.5"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  <c r="BM1454" s="66"/>
      <c r="BN1454" s="66"/>
      <c r="BO1454" s="66"/>
    </row>
    <row r="1455" spans="4:67" x14ac:dyDescent="0.5"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  <c r="BM1455" s="66"/>
      <c r="BN1455" s="66"/>
      <c r="BO1455" s="66"/>
    </row>
    <row r="1456" spans="4:67" x14ac:dyDescent="0.5"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  <c r="BM1456" s="66"/>
      <c r="BN1456" s="66"/>
      <c r="BO1456" s="66"/>
    </row>
    <row r="1457" spans="4:67" x14ac:dyDescent="0.5"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  <c r="BM1457" s="66"/>
      <c r="BN1457" s="66"/>
      <c r="BO1457" s="66"/>
    </row>
    <row r="1458" spans="4:67" x14ac:dyDescent="0.5"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  <c r="BM1458" s="66"/>
      <c r="BN1458" s="66"/>
      <c r="BO1458" s="66"/>
    </row>
    <row r="1459" spans="4:67" x14ac:dyDescent="0.5"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  <c r="BM1459" s="66"/>
      <c r="BN1459" s="66"/>
      <c r="BO1459" s="66"/>
    </row>
    <row r="1460" spans="4:67" x14ac:dyDescent="0.5"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  <c r="BM1460" s="66"/>
      <c r="BN1460" s="66"/>
      <c r="BO1460" s="66"/>
    </row>
    <row r="1461" spans="4:67" x14ac:dyDescent="0.5"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  <c r="BM1461" s="66"/>
      <c r="BN1461" s="66"/>
      <c r="BO1461" s="66"/>
    </row>
    <row r="1462" spans="4:67" x14ac:dyDescent="0.5"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  <c r="BM1462" s="66"/>
      <c r="BN1462" s="66"/>
      <c r="BO1462" s="66"/>
    </row>
    <row r="1463" spans="4:67" x14ac:dyDescent="0.5"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  <c r="BM1463" s="66"/>
      <c r="BN1463" s="66"/>
      <c r="BO1463" s="66"/>
    </row>
    <row r="1464" spans="4:67" x14ac:dyDescent="0.5"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  <c r="BM1464" s="66"/>
      <c r="BN1464" s="66"/>
      <c r="BO1464" s="66"/>
    </row>
    <row r="1465" spans="4:67" x14ac:dyDescent="0.5"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  <c r="BM1465" s="66"/>
      <c r="BN1465" s="66"/>
      <c r="BO1465" s="66"/>
    </row>
    <row r="1466" spans="4:67" x14ac:dyDescent="0.5"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  <c r="BM1466" s="66"/>
      <c r="BN1466" s="66"/>
      <c r="BO1466" s="66"/>
    </row>
    <row r="1467" spans="4:67" x14ac:dyDescent="0.5">
      <c r="D1467" s="66"/>
      <c r="E1467" s="66"/>
      <c r="F1467" s="66"/>
      <c r="G1467" s="66"/>
      <c r="H1467" s="66"/>
      <c r="I1467" s="66"/>
      <c r="J1467" s="66"/>
      <c r="K1467" s="66"/>
    </row>
  </sheetData>
  <sortState ref="Q51:R56">
    <sortCondition descending="1" ref="R51:R56"/>
  </sortState>
  <mergeCells count="9">
    <mergeCell ref="D2:BQ2"/>
    <mergeCell ref="D3:BQ3"/>
    <mergeCell ref="BP5:BP7"/>
    <mergeCell ref="BO5:BO7"/>
    <mergeCell ref="AX5:BI5"/>
    <mergeCell ref="AL5:AR5"/>
    <mergeCell ref="Z5:AC5"/>
    <mergeCell ref="N5:Y5"/>
    <mergeCell ref="E5:J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Nagham Malahmeh</cp:lastModifiedBy>
  <cp:lastPrinted>2022-06-30T11:14:32Z</cp:lastPrinted>
  <dcterms:created xsi:type="dcterms:W3CDTF">1996-10-14T23:33:28Z</dcterms:created>
  <dcterms:modified xsi:type="dcterms:W3CDTF">2022-10-03T06:16:49Z</dcterms:modified>
</cp:coreProperties>
</file>